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ymperi\Desktop\7Κ_16_ΤΕ_προσωρινά_μετά από convert\"/>
    </mc:Choice>
  </mc:AlternateContent>
  <bookViews>
    <workbookView xWindow="480" yWindow="120" windowWidth="27795" windowHeight="12585"/>
  </bookViews>
  <sheets>
    <sheet name="7Κ_2016_ΤΕ_ΔΙΟΡΙΣΤΕΟΙ" sheetId="1" r:id="rId1"/>
  </sheets>
  <calcPr calcId="15251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</calcChain>
</file>

<file path=xl/sharedStrings.xml><?xml version="1.0" encoding="utf-8"?>
<sst xmlns="http://schemas.openxmlformats.org/spreadsheetml/2006/main" count="4557" uniqueCount="1705">
  <si>
    <t>ΠΛΗΡΩΣΗ ΘΕΣΕΩΝ ΜΕ ΣΕΙΡΑ ΠΡΟΤΕΡΑΙΟΤΗΤΑΣ (ΑΡΘΡΟ 18/Ν. 2190/1994) ΠΡΟΚΗΡΥΞΗ 7Κ/2016/30/12/2016</t>
  </si>
  <si>
    <t>Κ Α Τ Α Σ Τ Α Σ Η    Δ Ι Ο Ρ Ι Σ Τ Ε Ω Ν</t>
  </si>
  <si>
    <t>ΤΕΧΝΟΛΟΓΙΚΗΣ ΕΚΠΑΙΔΕΥΣΗΣ (ΤΕ)(ΕΝΙΑΙΟΣ)</t>
  </si>
  <si>
    <t>Α/Α</t>
  </si>
  <si>
    <t>Α.Μ.</t>
  </si>
  <si>
    <t>ΟΝΟΜΑΤΕΠΩΝΥΜΟ</t>
  </si>
  <si>
    <t>ΠΑΤΡΩΝΥΜΟ</t>
  </si>
  <si>
    <t>Α.Δ.Τ.</t>
  </si>
  <si>
    <t>ΜΟΝΑΔΙΚΟΣ ΚΩΔΙΚΟΣ ΥΠΟΨ.</t>
  </si>
  <si>
    <t>ΦΟΡΕΑΣ</t>
  </si>
  <si>
    <t>ΚΛΑΔΟΣ/ΕΙΔΙΚΟΤΗΤΑ</t>
  </si>
  <si>
    <t>ΚΩΔΙΚΟΣ ΘΕΣΗΣ</t>
  </si>
  <si>
    <t>ΤΥΠΟΣ ΠΙΝΑΚΑ</t>
  </si>
  <si>
    <t>ΕΝΤΟΠΙΟΤΗΤΑ</t>
  </si>
  <si>
    <t>ΕΙΔΙΚΕΣ ΙΔΙΟΤΗΤΕΣ</t>
  </si>
  <si>
    <t>ΒΑΘΜΟΛΟΓΙΑ</t>
  </si>
  <si>
    <t>ΑΒΑΓΙΑΝΟΣ ΒΑΣΙΛΕΙΟΣ</t>
  </si>
  <si>
    <t>ΚΩΝ</t>
  </si>
  <si>
    <t>Σ636943</t>
  </si>
  <si>
    <t>Π.Ε.Δ.Υ. - Μ.Ι. ΜΥΤΙΛΗΝΗΣ</t>
  </si>
  <si>
    <t>ΤΕ ΡΑΔΙΟΛΟΓΙΑΣ - ΑΚΤΙΝΟΛΟΓΙΑΣ</t>
  </si>
  <si>
    <t>ΒΠ</t>
  </si>
  <si>
    <t>ΑΒΔΟΥΛΟΣ ΓΕΩΡΓΙΟΣ</t>
  </si>
  <si>
    <t>ΣΤΑ</t>
  </si>
  <si>
    <t>Χ404820</t>
  </si>
  <si>
    <t>ΓΕΝΙΚΟ ΝΟΣΟΚ ΝΙΚΑΙΑΣ ΠΕΙΡΑΙΑ ΑΓ. ΠΑΝΤΕΛΕΗΜΩΝ - ΓΕΝΙΚΟ ΝΟΣΟΚ ΔΥΤ. ΑΤΤΙΚΗΣ ΑΓ. ΒΑΡΒΑΡΑ (ΑΓ.ΠΑΝΤΕΛΕΗΜΩΝ</t>
  </si>
  <si>
    <t>ΤΕ ΝΟΣΗΛΕΥΤΙΚΗΣ</t>
  </si>
  <si>
    <t>ΑΓΑΘΟΠΟΥΛΟΥ ΕΥΓΕΝΙΑ</t>
  </si>
  <si>
    <t>ΑΛΕ</t>
  </si>
  <si>
    <t>ΑΖ298977</t>
  </si>
  <si>
    <t>ΓΕΝΙΚΟ ΝΟΣΟΚΟΜΕΙΟ ΚΑΒΑΛΑΣ</t>
  </si>
  <si>
    <t>ΤΕ ΛΟΓΟΘΕΡΑΠΕΙΑΣ</t>
  </si>
  <si>
    <t>ΑΓΑΠΗΤΟΥ ΜΑΡΙΑ</t>
  </si>
  <si>
    <t>ΒΑΣ</t>
  </si>
  <si>
    <t>ΑΜ938112</t>
  </si>
  <si>
    <t>ΓΕΝΙΚΟ ΝΟΣΟΚΟΜΕΙΟ ΕΛΕΝΑ ΒΕΝΙΖΕΛΟΥ - ΑΛΕΞΑΝΔΡΑ (ΑΛΕΞΑΝΔΡΑ)</t>
  </si>
  <si>
    <t>ΠΟΛ (ΜΕ ΕΜΠ.)</t>
  </si>
  <si>
    <t>ΑΓΓΕΛΑΚΟΠΟΥΛΟΥ ΒΑΣΙΛΙΚΗ</t>
  </si>
  <si>
    <t>ΓΡΗ</t>
  </si>
  <si>
    <t>Χ298153</t>
  </si>
  <si>
    <t>ΓΕΝΙΚΟ ΝΟΣΟΚΟΜΕΙΟ ΑΘΗΝΩΝ ΛΑΪΚΟ</t>
  </si>
  <si>
    <t>ΑΓΓΕΛΑΚΟΠΟΥΛΟΥ ΝΙΚΟΛΙΤΣΑ</t>
  </si>
  <si>
    <t>ΝΙΚ</t>
  </si>
  <si>
    <t>ΑΒ076232</t>
  </si>
  <si>
    <t>ΓΕΝΙΚΟ ΝΟΣΟΚΟΜΕΙΟ ΠΑΙΔΩΝ Η ΑΓΙΑ ΣΟΦΙΑ</t>
  </si>
  <si>
    <t>ΑΓΓΕΛΑΚΟΣ ΔΗΜΗΤΡΙΟΣ</t>
  </si>
  <si>
    <t>ΑΝΑ</t>
  </si>
  <si>
    <t>Χ549288</t>
  </si>
  <si>
    <t>Π.Ε.Δ.Υ. ΚΕΝΤΡΟ ΥΓΕΙΑΣ ΚΑΡΛΟΒΑΣΙΟΥ</t>
  </si>
  <si>
    <t>ΑΓΓΕΛΑΚΟΥΔΗ ΖΗΝΑ</t>
  </si>
  <si>
    <t>ΔΗΜ</t>
  </si>
  <si>
    <t>ΑΖ424080</t>
  </si>
  <si>
    <t>ΓΕΝΙΚΟ ΝΟΣΟΚΟΜΕΙΟ ΑΘΗΝΩΝ "ΚΟΡΓΙΑΛΕΝΕΙΟ-ΜΠΕΝΑΚΕΙΟ" Ε.Ε.Σ.</t>
  </si>
  <si>
    <t>ΧΩΡ. ΕΜΠ.</t>
  </si>
  <si>
    <t>ΑΓΓΕΛΙΔΗΣ ΙΩΑΝΝΗΣ</t>
  </si>
  <si>
    <t>ΓΕΩ</t>
  </si>
  <si>
    <t>ΑΕ580491</t>
  </si>
  <si>
    <t>ΓΝ ΑΝΑΤ ΑΧΑΪΑΣ ΝΜ ΚΑΛΑΒΡΥΤΩΝ</t>
  </si>
  <si>
    <t>ΑΓΓΕΛΟΠΟΥΛΟΣ ΠΕΤΡΟΣ</t>
  </si>
  <si>
    <t>ΑΝ051223</t>
  </si>
  <si>
    <t>ΨΥΧΙΑΤΡΙΚΟ ΝΟΣΟΚΟΜΕΙΟ ΑΤΤΙΚΗΣ (για τον τομέα Ψυχικής Υγείας)</t>
  </si>
  <si>
    <t>ΑΓΙΑΝΝΙΔΟΥ ΑΛΕΞΑΝΔΡΑ</t>
  </si>
  <si>
    <t>ΧΡΗ</t>
  </si>
  <si>
    <t>ΑΑ934577</t>
  </si>
  <si>
    <t>ΓΕΝΙΚΟ ΝΟΣΟΚΟΜΕΙΟ ΠΕΙΡΑΙΑ ΤΖΑΝΕΙΟ</t>
  </si>
  <si>
    <t>ΠΟΛ (ΧΩΡ. ΕΜΠ.)</t>
  </si>
  <si>
    <t>ΑΔΑΜ ΕΛΕΝΗ</t>
  </si>
  <si>
    <t>Τ001048</t>
  </si>
  <si>
    <t>ΕΘΝΙΚΟ ΚΕΝΤΡΟ ΑΠΟΚΑΤΑΣΤΑΣΗΣ</t>
  </si>
  <si>
    <t>ΑΔΑΜΟΥ ΕΛΕΝΗ</t>
  </si>
  <si>
    <t>ΑΘΑ</t>
  </si>
  <si>
    <t>ΑΖ812885</t>
  </si>
  <si>
    <t>ΓΕΝΙΚΟ ΝΟΣΟΚΟΜΕΙΟ ΣΕΡΡΩΝ</t>
  </si>
  <si>
    <t>ΑΘΑΝΑΣΑΚΗΣ ΓΕΩΡΓΙΟΣ</t>
  </si>
  <si>
    <t>Χ572563</t>
  </si>
  <si>
    <t>ΓΕΝΙΚΟ ΝΟΣΟΚΟΜΕΙΟ ΛΑΚΩΝΙΑΣ (ΕΔΡΑ. ΣΠΑΡΤΗΣ «Ι. &amp; ΑΙΚ. ΓΡΗΓΟΡΙΟΥ»  )</t>
  </si>
  <si>
    <t>ΑΘΑΝΑΣΟΠΟΥΛΟΣ ΑΝΔΡΕΑΣ</t>
  </si>
  <si>
    <t>ΣΠΥ</t>
  </si>
  <si>
    <t>ΑΙ220894</t>
  </si>
  <si>
    <t>ΓΕΝΙΚΟ ΝΟΣΟΚΟΜΕΙΟ ΑΘΗΝΩΝ "ΕΥΑΓΓΕΛΙΣΜΟΣ-ΟΦΘΑΛΜΙΑΤΡΕΙΟ ΑΘΗΝΩΝ-ΠΟΛΥΚΛΙΝΙΚΗ ΑΘΗΝΩΝ" - Ο.Μ. ΕΥΑΓΓΕΛΙΣΜΟΣ</t>
  </si>
  <si>
    <t>ΑΘΕΡΑ ΑΝΤΩΝΙΑ</t>
  </si>
  <si>
    <t>ΜΙΧ</t>
  </si>
  <si>
    <t>Χ327894</t>
  </si>
  <si>
    <t>ΓΕΝΙΚΟ ΝΟΣΟΚΟΜΕΙΟ ΧΑΛΚΙΔΑΣ - ΓΕΝ. ΝΟΣΟΚ. Κ. Υ. ΚΑΡΥΣΤΟΥ - ΓΕΝ. ΝΟΣΟΚΟΜΕΙΟ - Κ. Υ. ΚΥΜΗΣ (ΚΑΡΥΣΤΟΣ)</t>
  </si>
  <si>
    <t>ΑΛΕΞΑΝΔΡΙΔΟΥ ΣΟΥΛΤΑΝΑ</t>
  </si>
  <si>
    <t>ΑΙ324083</t>
  </si>
  <si>
    <t>ΓΕΝΙΚΟ ΝΟΣΟΚΟΜΕΙΟ ΦΛΩΡΙΝΑΣ ΕΛΕΝΗ Θ. ΔΗΜΗΤΡΙΟΥ</t>
  </si>
  <si>
    <t>ΤΕ ΙΑΤΡΙΚΩΝ ΕΡΓΑΣΤΗΡΙΩΝ</t>
  </si>
  <si>
    <t>ΑΛΕΞΙΟΥ ΚΩΝΣΤΑΝΤΙΝΑ</t>
  </si>
  <si>
    <t>ΑΙ748218</t>
  </si>
  <si>
    <t>ΓΕΝΙΚΟ ΝΟΣΟΚΟΜΕΙΟ "ΜΑΜΑΤΣΕΙΟ"-"ΜΠΟΔΟΣΑΚΕΙΟ" ( ΚΟΖΑΝΗΣ" ΜΑΜΑΤΣΕΙΟ")</t>
  </si>
  <si>
    <t>ΑΛΕΞΙΟΥ ΤΑΤΙΑΝΗ</t>
  </si>
  <si>
    <t>ΑΙ748219</t>
  </si>
  <si>
    <t>ΓΕΝΙΚΟ ΝΟΣΟΚΟΜΕΙΟ ΧΑΛΚΙΔΙΚΗΣ</t>
  </si>
  <si>
    <t>ΑΛΕΞΟΠΟΥΛΟΥ ΠΑΡΑΣΚΕΥΗ</t>
  </si>
  <si>
    <t>Χ782568</t>
  </si>
  <si>
    <t>ΓΕΝΙΚΟ ΝΟΣΟΚΟΜΕΙΟ ΠΑΙΔΩΝ ΑΘΗΝΩΝ "Η ΑΓΙΑ ΣΟΦΙΑ" (για την Μ.Ε.Θ.-Μ.Α.Φ.)</t>
  </si>
  <si>
    <t>ΑΛΕΥΡΟΠΟΥΛΟΥ ΚΥΡΙΑΚΗ</t>
  </si>
  <si>
    <t>ΝΕΚ</t>
  </si>
  <si>
    <t>ΑΑ032039</t>
  </si>
  <si>
    <t>ΑΛΤΙΠΑΡΜΑΚΗ ΑΝΘΗ</t>
  </si>
  <si>
    <t>ΑΚ450499</t>
  </si>
  <si>
    <t>ΓΕΝΙΚΟ ΝΟΣΟΚΟΜΕΙΟ ΑΤΤΙΚΗΣ ΚΑΤ</t>
  </si>
  <si>
    <t>ΑΜΟΙΡΙΔΟΥ ΒΑΣΙΛΙΚΗ</t>
  </si>
  <si>
    <t>ΘΕΟ</t>
  </si>
  <si>
    <t>Χ701413</t>
  </si>
  <si>
    <t>ΑΝΤΙΚΑΡΚΙΝΙΚΟ ΝΟΣΟΚΟΜΕΙΟ ΘΕΣΣΑΛΟΝΙΚΗΣ ΘΕΑΓΕΝΕΙΟ</t>
  </si>
  <si>
    <t>ΑΝΑΓΝΩΣΤΑΚΟΥ ΣΤΑΥΡΟΥΛΑ</t>
  </si>
  <si>
    <t>ΑΕ329614</t>
  </si>
  <si>
    <t>ΓΕΝΙΚΟ ΝΟΣΟΚΟΜΕΙΟ ΧΑΝΙΩΝ "ΑΓΙΟΣ ΓΕΩΡΓΙΟΣ" (για τη Μ.Ε.Ν.Ν.)</t>
  </si>
  <si>
    <t>ΤΕ ΜΑΙΩΝ - ΕΥΤΩΝ</t>
  </si>
  <si>
    <t>ΑΝΑΓΝΩΣΤΟΠΟΥΛΟΣ ΜΑΡΙΟΣ</t>
  </si>
  <si>
    <t>ΑΕ253360</t>
  </si>
  <si>
    <t>ΠΑΝΕΠΙΣΤΗΜΙΑΚΟ ΓΕΝΙΚΟ ΝΟΣΟΚΟΜΕΙΟ ΑΤΤΙΚΟΝ</t>
  </si>
  <si>
    <t xml:space="preserve">ΑΝΑΓΝΩΣΤΟΠΟΥΛΟΥ ΑΦΡΟΔΙΤΗ </t>
  </si>
  <si>
    <t>ΙΩΑ</t>
  </si>
  <si>
    <t>ΑΜ190775</t>
  </si>
  <si>
    <t>ΓΕΝΙΚΟ ΝΟΣΟΚΟΜΕΙΟ ΝΟΣΗΜΑΤΩΝ ΘΩΡΑΚΟΣ ΑΘΗΝΩΝ ΣΩΤΗΡΙΑ</t>
  </si>
  <si>
    <t>ΑΝΑΓΝΩΣΤΟΠΟΥΛΟΥ ΦΡΕΙΔΕΡΙΚΗ</t>
  </si>
  <si>
    <t>ΘΩΜ</t>
  </si>
  <si>
    <t>Χ380019</t>
  </si>
  <si>
    <t>ΓΕΝΙΚΟ ΝΟΣΟΚΟΜΕΙΟ ΚΑΣΤΟΡΙΑΣ</t>
  </si>
  <si>
    <t>ΑΝΑΣΤΑΣΙΑΔΗ ΕΙΡΗΝΗ</t>
  </si>
  <si>
    <t>Τ327004</t>
  </si>
  <si>
    <t>ΠΑΝΕΠΙΣΤΗΜΙΑΚΟ ΓΕΝΙΚΟ ΝΟΣΟΚΟΜΕΙΟ ΗΡΑΚΛΕΙΟΥ -  ΓΕΝΙΚΟ ΝΟΣΟΚΟΜΕΙΟ ΒΕΝΙΖΕΛΕΙΟ (Α.Ο.Μ. ΒΕΝΙΖΕΛΕΙΟ)</t>
  </si>
  <si>
    <t>ΤΕ ΦΥΣΙΚΟΘΕΡΑΠΕΙΑΣ</t>
  </si>
  <si>
    <t>ΑΝΑΣΤΑΣΙΟΥ ΒΑΣΙΛΙΚΗ</t>
  </si>
  <si>
    <t>Φ237934</t>
  </si>
  <si>
    <t>ΑΝΑΣΤΑΣΙΟΥ ΠΟΛΥΞΕΝΗ</t>
  </si>
  <si>
    <t>ΦΙΛ</t>
  </si>
  <si>
    <t>ΑΖ801421</t>
  </si>
  <si>
    <t>ΑΝΑΣΤΑΣΟΠΟΥΛΟΣ ΒΑΣΙΛΕΙΟΣ</t>
  </si>
  <si>
    <t>ΑΚ981029</t>
  </si>
  <si>
    <t>ΠΑΝΕΠΙΣΤΗΜΙΑΚΟ ΓΕΝΙΚΟ ΝΟΣΟΚΟΜΕΙΟ ΗΡΑΚΛΕΙΟΥ - ΓΕΝΙΚΟ ΝΟΣΟΚΟΜΕΙΟ "ΒΕΝΙΖΕΛΕΙΟ" (ΟΡΓ.ΜΟΝ. ΕΔΡΑΣ ΗΡΑΚΛΕΙΟ) (για τον τομέα Ψυχικής Υγείας)</t>
  </si>
  <si>
    <t>ΑΝΑΣΤΑΣΟΠΟΥΛΟΥ ΕΥΘΑΛΙΑ</t>
  </si>
  <si>
    <t>ΑΠΟ</t>
  </si>
  <si>
    <t>ΑΙ719361</t>
  </si>
  <si>
    <t>ΑΝΑΤΟΛΙΤΗΣ ΙΩΑΝΝΗΣ</t>
  </si>
  <si>
    <t>ΠΑΝ</t>
  </si>
  <si>
    <t>ΑΖ097647</t>
  </si>
  <si>
    <t>ΓΕΝΙΚΟ ΝΟΣΟΚΟΜΕΙΟ ΛΙΒΑΔΕΙΑΣ - ΓΕΝΙΚΟ ΝΟΣΟΚΟΜΕΙΟ ΘΗΒΩΝ (ΛΙΒΑΔΕΙΑ) (ΟΡΓ.ΜΟΝ.ΕΔΡΑΣ ΛΙΒΑΔΕΙΑ)</t>
  </si>
  <si>
    <t>ΑΝΔΡΙΑΝΑΚΗΣ ΝΙΚΟΛΑΟΣ</t>
  </si>
  <si>
    <t>ΑΜ698956</t>
  </si>
  <si>
    <t>ΓΕΝΙΚΟ ΝΟΣΟΚΟΜΕΙΟ ΛΑΣΙΘΙΟΥ (ΟΡΓ.ΜΟΝ. ΕΔΡΑΣ "ΑΓ. ΝΙΚΟΛΑΟΥ") (για τον τομέα Ψυχικής Υγείας)</t>
  </si>
  <si>
    <t>ΑΝΔΡΟΥΤΣΟΥ ΕΥΑΓΓΕΛΙΑ</t>
  </si>
  <si>
    <t>Χ657355</t>
  </si>
  <si>
    <t>ΓΕΝΙΚΟ ΝΟΣΟΚΟΜΕΙΟ "ΕΛΕΝΑ ΒΕΝΙΖΕΛΟΥ- ΑΛΕΞΑΝΔΡΑ" (ΟΡΓ.ΜΟΝ. ΕΔΡΑΣ "ΑΛΕΞΑΝΔΡΑ") (για τη Μ.Ε.Θ. - Μ.Α.Φ.)</t>
  </si>
  <si>
    <t>ΑΝΤΩΝΕΛΛΟΣ ΑΛΕΞΑΝΔΡΟΣ</t>
  </si>
  <si>
    <t>ΣΩΤ</t>
  </si>
  <si>
    <t>ΑΚ568229</t>
  </si>
  <si>
    <t>Π.Ε.Δ.Υ. - Κ.Υ. ΚΟΡΩΠΙΟΥ</t>
  </si>
  <si>
    <t>ΑΝΤΩΝΙΟΥ ΑΘΑΝΑΣΙΟΣ</t>
  </si>
  <si>
    <t>Σ526568</t>
  </si>
  <si>
    <t>Π.Ε.Δ.Υ. - Κ.Υ. ΚΑΡΥΩΝ ΑΓ. ΟΡΟΥΣ ΧΑΛΚΙΔΙΚΗΣ</t>
  </si>
  <si>
    <t>ΤΕ ΡΑΔΙΟΛΟΓΙΑΣ - ΑΚΤΙΝΟΛΟΓΙΑΣ ΚΑΙ ΕΛΛΕΙΨΕΙ ΔΕ ΧΕΙΡΙΣΤΩΝ ΙΑΤΡΙΚΩΝ ΣΥΣΚΕΥΩΝ</t>
  </si>
  <si>
    <t>ΑΝΤΩΝΟΠΟΥΛΟΥ ΜΑΡΙΝΑ</t>
  </si>
  <si>
    <t>ΑΙ609455</t>
  </si>
  <si>
    <t>ΑΠΙΔΟΠΟΥΛΟΥ ΒΕΡΑ</t>
  </si>
  <si>
    <t>Φ315098</t>
  </si>
  <si>
    <t>ΓΕΝΙΚΟ ΝΟΣΟΚΟΜΕΙΟ ΗΜΑΘΙΑΣ (ΟΡΓΑΝΙΚΗ ΜΟΝΑΔΑ ΕΔΡΑΣ ΒΕΡΟΙΑ)</t>
  </si>
  <si>
    <t>ΤΕ ΕΡΓΟΘΕΡΑΠΕΥΤΩΝ</t>
  </si>
  <si>
    <t>ΑΠΟΚΑΤΑΝΙΔΟΥ ΧΑΡΙΚΛΕΙΑ</t>
  </si>
  <si>
    <t>ΧΑΡ</t>
  </si>
  <si>
    <t>ΑΗ827113</t>
  </si>
  <si>
    <t>ΓΕΝΙΚΟ ΝΟΣΟΚΟΜΕΙΟ ΠΑΙΔΩΝ ΑΘΗΝΩΝ ΠΑΝΑΓΙΩΤΗΣ ΚΑΙ ΑΓΛΑΙΑ ΚΥΡΙΑΚΟΥ</t>
  </si>
  <si>
    <t>ΤΡΙ (ΜΕ ΕΜΠ.)</t>
  </si>
  <si>
    <t>ΑΠΟΣΤΟΛΑΚΗ ΒΑΣΙΛΕΙΑ</t>
  </si>
  <si>
    <t>ΑΗ954639</t>
  </si>
  <si>
    <t>ΚΡΑΤΙΚΟ ΘΕΡΑΠΕΥΤΗΡΙΟ - Κ. Υ. ΛΕΡΟΥ (για τον τομέα Ψυχικής Υγείας)</t>
  </si>
  <si>
    <t>ΑΠΟΣΤΟΛΑΚΗ ΕΛΙΣΑΒΕΤ</t>
  </si>
  <si>
    <t>ΑΕ456944</t>
  </si>
  <si>
    <t>ΠΑΝΕΠΙΣΤΗΜΙΑΚΟ ΓΕΝΙΚΟ ΝΟΣΟΚΟΜΕΙΟ ΗΡΑΚΛΕΙΟΥ - ΓΕΝΙΚΟ ΝΟΣΟΚΟΜΕΙΟ "ΒΕΝΙΖΕΛΕΙΟ" (ΟΡΓ.ΜΟΝ. ΕΔΡΑΣ ΗΡΑΚΛΕΙΟ) (για τη Μ.Ε.Θ. - Μ.Α.Φ.)</t>
  </si>
  <si>
    <t>ΑΠΟΣΤΟΛΑΚΙΔΗ ΑΣΗΜΙΝΑ</t>
  </si>
  <si>
    <t>ΑΜ133898</t>
  </si>
  <si>
    <t>ΓΕΝΙΚΟ ΝΟΣΟΚΟΜΕΙΟ ΠΕΙΡΑΙΑ "ΤΖΑΝΕΙΟ" (για τον τομέα Ψυχικής Υγείας)</t>
  </si>
  <si>
    <t>ΑΠΟΣΤΟΛΙΔΟΥ ΑΓΓΕΛΙΚΗ</t>
  </si>
  <si>
    <t>ΑΒ566605</t>
  </si>
  <si>
    <t>ΓΕΝΙΚΟ ΝΟΣΟΚΟΜΕΙΟ ΑΘΗΝΩΝ Η ΠΑΜΜΑΚΑΡΙΣΤΟΣ</t>
  </si>
  <si>
    <t>ΑΡΑΓΙΑΝΝΗΣ ΔΗΜΗΤΡΙΟΣ</t>
  </si>
  <si>
    <t>ΑΚ663376</t>
  </si>
  <si>
    <t>ΓΕΝΙΚΟ ΝΟΣΟΚΟΜΕΙΟ ΑΘΗΝΩΝ "ΙΠΠΟΚΡΑΤΕΙΟ" (για τη Μ.Ε.Θ. - Μ.Α.Φ.)</t>
  </si>
  <si>
    <t>ΑΡΓΥΡΙΟΥ ΓΕΩΡΓΙΑ</t>
  </si>
  <si>
    <t>ΑΜ467156</t>
  </si>
  <si>
    <t>ΑΡΧΟΝΤΑΚΗ ΒΑΣΙΛΕΙΑ- ΧΡΙΣΤΙΝΑ</t>
  </si>
  <si>
    <t>Χ066636</t>
  </si>
  <si>
    <t>ΓΕΝΙΚΟ ΟΓΚΟΛΟΓΙΚΟ ΝΟΣΟΚΟΜΕΙΟ ΚΗΦΙΣΙΑΣ ΟΙ ΑΓΙΟΙ ΑΝΑΡΓΥΡΟΙ</t>
  </si>
  <si>
    <t>ΑΣΗΜΙΝΑ ΜΑΡΙΚΑ</t>
  </si>
  <si>
    <t>ΑΚ307931</t>
  </si>
  <si>
    <t>Π.Ε.Δ.Υ. - Κ.Υ. ΚΑΡΛΟΒΑΣΙΟΥ ΣΑΜΟΥ</t>
  </si>
  <si>
    <t>ΑΣΚΗΤΗ ΒΑΣΙΛΙΚΗ</t>
  </si>
  <si>
    <t>ΑΚ449748</t>
  </si>
  <si>
    <t>ΠΑΝΕΠΙΣΤΗΜΙΑΚΟ ΓΕΝΙΚΟ ΝΟΣΟΚΟΜΕΙΟ ΕΒΡΟΥ (Γ.Ν.ΑΛΕΞΑΝΔΡΟΥΠΟΛΗΣ)</t>
  </si>
  <si>
    <t>ΑΣΚΗΤΗ ΓΕΩΡΓΙΑ</t>
  </si>
  <si>
    <t>ΕΥΑ</t>
  </si>
  <si>
    <t>ΑΚ412279</t>
  </si>
  <si>
    <t>ΑΣΛΑΝΙΔΟΥ ΔΕΣΠΟΙΝΑ</t>
  </si>
  <si>
    <t>ΑΝΔ</t>
  </si>
  <si>
    <t>ΑΙ740702</t>
  </si>
  <si>
    <t>ΠΑΝΕΠΙΣΤΗΜΙΑΚΟ ΓΕΝΙΚΟ ΝΟΣΟΚΟΜΕΙΟ ΘΕΣΣΑΛΟΝΙΚΗΣ ΑΧΕΠΑ</t>
  </si>
  <si>
    <t>ΑΣΠΙΩΤΗ ΔΗΜΗΤΡΑ</t>
  </si>
  <si>
    <t>ΑΙ224135</t>
  </si>
  <si>
    <t>ΑΥΔΗ ΓΕΩΡΓΙΑ</t>
  </si>
  <si>
    <t>ΑΒ080243</t>
  </si>
  <si>
    <t>ΓΕΝΙΚΟ ΝΟΣΟΚΟΜΕΙΟ ΑΘΗΝΩΝ ΙΠΠΟΚΡΑΤΕΙΟ</t>
  </si>
  <si>
    <t>ΒΑΒΑΛΙΔΗ ΕΛΕΝΗ</t>
  </si>
  <si>
    <t>Χ539764</t>
  </si>
  <si>
    <t>ΒΑΓΓΕΛΗ ΚΑΛΛΙΟΠΗ</t>
  </si>
  <si>
    <t>ΑΖ117929</t>
  </si>
  <si>
    <t>Π.Ε.Δ.Υ. - Μ.Υ. ΠΑΤΡΑΣ</t>
  </si>
  <si>
    <t>ΒΑΓΓΕΛΗ ΜΑΡΙΑ</t>
  </si>
  <si>
    <t>ΓΕΏ</t>
  </si>
  <si>
    <t>Ρ441569</t>
  </si>
  <si>
    <t>ΒΑΚΟΝΔΙΟΥ ΑΙΚΑΤΕΡΙΝΗ</t>
  </si>
  <si>
    <t>ΑΕ943187</t>
  </si>
  <si>
    <t>ΓΕΝΙΚΟ ΝΟΣΟΚΟΜΕΙΟ ΣΥΡΟΥ ΒΑΡΔΑΚΕΙΟ ΚΑΙ ΠΡΩΙΟ</t>
  </si>
  <si>
    <t>ΒΑΛΙΩΤΗΣ ΚΩΝΣΤΑΝΤΙΝΟΣ</t>
  </si>
  <si>
    <t>ΑΜ951056</t>
  </si>
  <si>
    <t>ΠΡΩΤΟ ΓΕΝΙΚΟ ΝΟΣΟΚΟΜΕΙΟ ΘΕΣ/ΝΙΚΗΣ "ΑΓ. ΠΑΥΛΟΣ"</t>
  </si>
  <si>
    <t>ΒΑΜΒΑΚΑ ΓΕΩΡΓΙΑ</t>
  </si>
  <si>
    <t>ΔΙΟ</t>
  </si>
  <si>
    <t>Τ005945</t>
  </si>
  <si>
    <t>ΓΕΝΙΚΟ ΝΟΣΟΚΟΜΕΙΟ ΤΡΙΚΑΛΩΝ</t>
  </si>
  <si>
    <t>ΒΑΜΒΑΚΑ ΕΛΕΝΗ</t>
  </si>
  <si>
    <t>ΑΙ664770</t>
  </si>
  <si>
    <t>ΓΕΝΙΚΟ ΠΑΝΑΡΚΑΔΙΚΟ ΝΟΣΟΚΟΜΕΙΟ ΤΡΙΠΟΛΗΣ "Η ΕΥΑΓΓΕΛΙΣΤΡΙΑ" (για τον τομέα Ψυχικής Υγείας)</t>
  </si>
  <si>
    <t>ΒΑΝΔΩΡΟΣ ΠΑΝΑΓΙΩΤΗΣ</t>
  </si>
  <si>
    <t xml:space="preserve">ΑΕ145634 </t>
  </si>
  <si>
    <t>ΒΑΡΔΑΚΑΣΤΑΝΗ ΑΝΑΣΤΑΣΙΑ</t>
  </si>
  <si>
    <t>ΑΕ323743</t>
  </si>
  <si>
    <t>ΒΑΡΔΑΚΗ ΕΛΕΝΗ</t>
  </si>
  <si>
    <t>ΑΗ459999</t>
  </si>
  <si>
    <t>ΠΑΝΕΠΙΣΤΗΜΙΑΚΟ ΓΕΝΙΚΟ ΝΟΣΟΚΟΜΕΙΟ ΗΡΑΚΛΕΙΟΥ - ΓΕΝΙΚΟ ΝΟΣΟΚΟΜΕΙΟ "ΒΕΝΙΖΕΛΕΙΟ" (ΑΠΟΚ.ΟΡΓ.ΜΟΝ. "ΒΕΝΙΖΕΛΕΙΟ") (για τη Μ.Ε.Ν.Ν.)</t>
  </si>
  <si>
    <t>ΒΑΡΔΑΛΑ ΒΑΣΙΛΙΚΗ</t>
  </si>
  <si>
    <t>Χ596834</t>
  </si>
  <si>
    <t>ΒΑΡΜΑΖΗ ΜΑΡΙΑ</t>
  </si>
  <si>
    <t>ΑΝΤ</t>
  </si>
  <si>
    <t>ΑΒ443271</t>
  </si>
  <si>
    <t>ΠΑΝΕΠΙΣΤΗΜΙΑΚΟ ΓΕΝΙΚΟ ΝΟΣΟΚΟΜΕΙΟ ΕΒΡΟΥ (ΟΡΓ.ΜΟΝ.ΕΔΡΑΣ ΑΛΕΞΑΝΔΡΟΥΠΟΛΗ)</t>
  </si>
  <si>
    <t>ΒΑΣΙΛΑΚΑΚΗΣ ΙΩΑΝΝΗΣ</t>
  </si>
  <si>
    <t>ΑΗ842301</t>
  </si>
  <si>
    <t>ΓΕΝΙΚΟ ΝΟΣΟΚΟΜΕΙΟ ΘΕΣΣΑΛΟΝΙΚΗΣ ΓΕΩΡΓΙΟΣ ΠΑΠΑΝΙΚΟΛΑΟΥ (Γ. ΠΑΠΑΝΙΚΟΛΑΟΥ)</t>
  </si>
  <si>
    <t>ΒΑΣΙΛΕΙΟΥ ΝΑΤΑΣΑ</t>
  </si>
  <si>
    <t>ΑΚ646737</t>
  </si>
  <si>
    <t>ΤΡΙ (ΧΩΡ. ΕΜΠ.)</t>
  </si>
  <si>
    <t>ΒΑΣΙΛΕΙΟΥ ΧΡΙΣΤΙΝΑ</t>
  </si>
  <si>
    <t>ΑΚ818419</t>
  </si>
  <si>
    <t>ΒΑΣΙΛΟΥΔΗΣ ΘΕΟΔΩΡΟΣ</t>
  </si>
  <si>
    <t>Π 625270</t>
  </si>
  <si>
    <t>ΒΑΣΤΑΡΔΗ ΜΑΡΙΑ ΘΑΛΕΙΑ</t>
  </si>
  <si>
    <t>ΛΕΩ</t>
  </si>
  <si>
    <t>Φ384671</t>
  </si>
  <si>
    <t>ΓΕΝΙΚΟ ΝΟΣΟΚΟΜΕΙΟ ΑΘΗΝΩΝ ΓΕΩΡΓΙΟΣ ΓΕΝΝΗΜΑΤΑΣ</t>
  </si>
  <si>
    <t>ΒΑΤΟΥΣΙΑΝΟΥ ΜΑΡΙΑ</t>
  </si>
  <si>
    <t>Σ603431</t>
  </si>
  <si>
    <t>ΓΕΝΙΚΟ ΝΟΣΟΚΟΜΕΙΟ ΡΟΔΟΥ "ΑΝΔΡΕΑΣ ΠΑΠΑΝΔΡΕΟΥ" - ΓΕΝΙΚΟ ΝΟΣΟΚΟΜΕΙΟ - Κ.Υ. ΚΩ "ΙΠΠΟΚΡΑΤΕΙΟΝ" - ΓΕΝΙΚΟ ΝΟΣΟΚΟΜΕΙΟ - Κ.Υ. ΚΑΛΥΜΝΟΥ "ΤΟ ΒΟΥΒΑΛΕΙΟ" (ΟΡΓ.ΜΟΝ.ΕΔΡΑΣ "ΡΟΔΟΣ ΑΝΔΡΕΑΣ ΠΑΠΑΝΔΡΕΟΥ")</t>
  </si>
  <si>
    <t>ΒΑΧΤΣΕΒΑΝΟΥ ΑΝΘΗ</t>
  </si>
  <si>
    <t>ΑΡΙ</t>
  </si>
  <si>
    <t>ΑΕ642062</t>
  </si>
  <si>
    <t>ΒΕΗ ΛΑΟΥΡΑ-ΜΑΡΙΑ</t>
  </si>
  <si>
    <t>Χ167101</t>
  </si>
  <si>
    <t>ΓΕΝΙΚΟ ΑΝΤΙΚΑΡΚΙΝΙΚΟ ΝΟΣΟΚΟΜΕΙΟ ΠΕΙΡΑΙΑ ΜΕΤΑΞΑ</t>
  </si>
  <si>
    <t>ΒΕΝΤΟΥΡΗ ΕΥΓΕΝΙΑ</t>
  </si>
  <si>
    <t>ΑΚ007054</t>
  </si>
  <si>
    <t>ΒΕΡΑΡΟΣ ΧΑΡΙΛΑΟΣ</t>
  </si>
  <si>
    <t>ΑΖ912004</t>
  </si>
  <si>
    <t>ΒΕΡΡΑ ΚΑΛΛΙΟΠΗ</t>
  </si>
  <si>
    <t>Χ337609</t>
  </si>
  <si>
    <t>ΒΛΑΣΣΑΚΗΣ ΔΗΜΗΤΡΙΟΣ</t>
  </si>
  <si>
    <t>ΑΚ215837</t>
  </si>
  <si>
    <t>ΓΕΝΙΚΟ ΝΟΣΟΚΟΜΕΙΟ ΛΑΣΙΘΙΟΥ (ΑΠΟΚ.ΟΡ.ΜΟΝΑΔΑ ΙΕΡΑΠΕΤΡΑ)</t>
  </si>
  <si>
    <t>ΒΛΑΧΟΠΟΥΛΟΣ ΠΕΤΡΟΣ</t>
  </si>
  <si>
    <t>Σ090087</t>
  </si>
  <si>
    <t>ΒΛΑΧΟΣ ΙΩΑΝΝΗΣ</t>
  </si>
  <si>
    <t>ΣΤΕ</t>
  </si>
  <si>
    <t>ΑΚ815801</t>
  </si>
  <si>
    <t>ΤΕ ΤΕΧΝΟΛΟΓΙΚΩΝ ΕΦΑΡΜΟΓΩΝ ΕΙΔΙΚΟΤΗΤΑΣ ΒΙΟΙΑΤΡΙΚΗΣ ΤΕΧΝΟΛΟΓΙΑΣ</t>
  </si>
  <si>
    <t>ΒΛΑΧΟΥ ΕΛΕΝΗ</t>
  </si>
  <si>
    <t>ΑΙ573510</t>
  </si>
  <si>
    <t>ΓΕΝΙΚΟ ΟΓΚΟΛΟΓΙΚΟ ΝΟΣΟΚΟΜΕΙΟ ΚΗΦΙΣΙΑΣ "ΟΙ ΑΓ. ΑΝΑΡΓΥΡΟΙ" (για τη Μ.Ε.Θ. - Μ.Α.Φ.)</t>
  </si>
  <si>
    <t>ΒΛΑΧΟΥ ΜΑΡΙΑ</t>
  </si>
  <si>
    <t>Χ788782</t>
  </si>
  <si>
    <t>ΓΕΝΙΚΟ ΝΟΣΟΚΟΜΕΙΟ ΕΛΕΝΑ ΒΕΝΙΖΕΛΟΥ - ΑΛΕΞΑΝΔΡΑ (ΕΛΕΝΑ ΒΕΝΙΖΕΛΟΥ)</t>
  </si>
  <si>
    <t>ΒΛΙΑΓΚΟΦΤΗ ΑΜΑΛΙΑ</t>
  </si>
  <si>
    <t>Ρ872139</t>
  </si>
  <si>
    <t>ΓΕΝΙΚΟ ΝΟΣΟΚΟΜΕΙΟ ΚΑΡΔΙΤΣΑΣ</t>
  </si>
  <si>
    <t>ΒΟΓΙΑΤΖΗ ΑΙΚΑΤΕΡΙΝΗ-ΣΤΕΦΑΝΙΑ</t>
  </si>
  <si>
    <t>Χ030846</t>
  </si>
  <si>
    <t>ΒΟΡΡΕΑΚΟΥ ΛΕΜΟΝΙΑ</t>
  </si>
  <si>
    <t>ΑΕ136598</t>
  </si>
  <si>
    <t>ΒΟΥΓΙΟΥΚΑ ΚΑΛΛΙΟΠΗ</t>
  </si>
  <si>
    <t>ΓΑΒ</t>
  </si>
  <si>
    <t>Χ622379</t>
  </si>
  <si>
    <t>ΓΕΝΙΚΟ ΝΟΣΟΚΟΜΕΙΟ ΕΛΕΥΣΙΝΑΣ ΘΡΙΑΣΙΟ</t>
  </si>
  <si>
    <t>ΒΟΥΓΙΟΥΚΑ ΠΟΛΥΞΕΝΗ</t>
  </si>
  <si>
    <t>ΑΚ081153</t>
  </si>
  <si>
    <t>ΒΟΥΛΓΑΡΗ ΟΛΓΑ</t>
  </si>
  <si>
    <t>ΑΗ520479</t>
  </si>
  <si>
    <t>ΒΟΥΛΓΑΡΙΔΟΥ ΣΟΦΙΑ</t>
  </si>
  <si>
    <t>ΑΕ200848</t>
  </si>
  <si>
    <t>Π.Ε.Δ.Υ. - Κ.Υ. Ν. ΜΗΧΑΝΙΩΝΑΣ ΘΕΣΣΑΛΟΝΙΚΗΣ</t>
  </si>
  <si>
    <t>ΒΟΥΜΒΟΥΛΑΚΗ ΜΑΡΟΥΣΩ</t>
  </si>
  <si>
    <t>ΑΙ631900</t>
  </si>
  <si>
    <t>ΓΕΝΙΚΟ ΝΟΣΟΚΟΜΕΙΟ ΛΑΜΙΑΣ</t>
  </si>
  <si>
    <t>ΓΑΒΡΑΣ ΕΥΣΤΑΘΙΟΣ</t>
  </si>
  <si>
    <t>ΑΙ646752</t>
  </si>
  <si>
    <t>ΓΑΓΑΝΗ ΣΤΥΛΙΑΝΗ</t>
  </si>
  <si>
    <t>ΑΖ971753</t>
  </si>
  <si>
    <t>ΓΑΔΕΤΣΑΚΗΣ ΓΕΩΡΓΙΟΣ</t>
  </si>
  <si>
    <t>Τ065133</t>
  </si>
  <si>
    <t>ΓΕΝΙΚΟ ΝΟΣΟΚΟΜΕΙΟ ΑΘΗΝΩΝ Η ΕΛΠΙΣ</t>
  </si>
  <si>
    <t>ΓΑΙΤΑΤΖΗΣ ΣΤΑΥΡΟΣ</t>
  </si>
  <si>
    <t>ΣΤΥ</t>
  </si>
  <si>
    <t>Τ093543</t>
  </si>
  <si>
    <t>ΓΑΛΑΝΗ ΑΙΚΑΤΕΡΙΝΗ</t>
  </si>
  <si>
    <t>ΑΖ220313</t>
  </si>
  <si>
    <t>ΤΕ ΚΟΙΝΩΝΙΚΗΣ ΕΡΓΑΣΙΑΣ</t>
  </si>
  <si>
    <t>ΓΑΛΑΝΟΠΟΥΛΟΥ ΑΓΓΕΛΙΚΗ</t>
  </si>
  <si>
    <t>ΑΣΗ</t>
  </si>
  <si>
    <t>ΑΚ661574</t>
  </si>
  <si>
    <t>ΓΑΛΛΟΥ ΖΩΗ - ΑΙΚΑΤΕΡΙΝΗ</t>
  </si>
  <si>
    <t>Χ416145</t>
  </si>
  <si>
    <t>ΠΑΝΕΠΙΣΤΗΜΙΑΚΟ ΓΕΝΙΚΟ ΝΟΣΟΚΟΜΕΙΟ ΗΡΑΚΛΕΙΟΥ - ΝΟΣΟΚΟΜΕΙΟ "ΒΕΝΙΖΕΛΕΙΟ" (ΟΡΓ.ΜΟΝ. ΕΔΡΑΣ ΗΡΑΚΛΕΙΟ) (για τον τομέα Ψυχικής Υγείας - Παιδοψυχιατρική Κλινική)</t>
  </si>
  <si>
    <t>ΓΑΡΟΥ ΟΥΡΑΝΙΑ</t>
  </si>
  <si>
    <t>ΑΝ315161</t>
  </si>
  <si>
    <t>ΓΕΝΙΚΟ ΝΟΣΟΚΟΜΕΙΟ ΘΕΣΣΑΛΟΝΙΚΗΣ Γ. ΓΕΝΝΗΜΑΤΑΣ - Ο ΑΓΙΟΣ ΔΗΜΗΤΡΙΟΣ (Γ.ΓΕΝΝΗΜΑΤΑΣ)</t>
  </si>
  <si>
    <t>ΓΑΡΟΦΑΛΑΚΗ ΕΥΑΝΘΙΑ</t>
  </si>
  <si>
    <t>ΑΖ973161</t>
  </si>
  <si>
    <t>Π.Ε.Δ.Υ. - Κ.Υ. ΚΙΣΣΑΜΟΥ</t>
  </si>
  <si>
    <t>ΓΑΣΤΕΡΑΤΟΥ ΜΑΡΙΝΑ</t>
  </si>
  <si>
    <t>ΠΕΤ</t>
  </si>
  <si>
    <t>Χ131086</t>
  </si>
  <si>
    <t>ΓΕΡΟΔΗΜΟΣ ΚΩΝΣΤΑΝΤΙΝΟΣ</t>
  </si>
  <si>
    <t>ΑΜ260136</t>
  </si>
  <si>
    <t>ΓΕΡΟΝΤΙΔΟΥ ΛΑΡΙΣΑ</t>
  </si>
  <si>
    <t>ΑΑ080862</t>
  </si>
  <si>
    <t>ΓΕΩΡΓΑΚΑ ΠΑΡΑΣΚΕΥΗ</t>
  </si>
  <si>
    <t>ΕΥΣ</t>
  </si>
  <si>
    <t>Φ057588</t>
  </si>
  <si>
    <t>ΓΕΩΡΓΑΝΤΖΟΓΛΟΥ ΚΙΜΩΝΑΣ</t>
  </si>
  <si>
    <t>ΑΖ904111</t>
  </si>
  <si>
    <t>ΓΕΝΙΚΟ ΝΟΣΟΚΟΜΕΙΟ ΞΑΝΘΗΣ (για τον τομέα Ψυχικής Υγείας)</t>
  </si>
  <si>
    <t>ΓΕΩΡΓΙΟΥ ΦΡΕΙΔΕΡΙΚΗ</t>
  </si>
  <si>
    <t>ΑΗ554865</t>
  </si>
  <si>
    <t>ΓΕΩΡΓΟΠΟΥΛΟΣ ΒΑΣΙΛΕΙΟΣ</t>
  </si>
  <si>
    <t>ΑΖ223019</t>
  </si>
  <si>
    <t>Π.Ε.Δ.Υ. - Μ.Υ. ΚΑΛΑΜΑΤΑΣ</t>
  </si>
  <si>
    <t>ΓΕΩΡΓΟΥΛΑ ΜΑΡΙΑ</t>
  </si>
  <si>
    <t>Ξ674527</t>
  </si>
  <si>
    <t>ΓΕΩΡΓΟΥΣΟΠΟΥΛΟΥ ΖΑΦΕΙΡΑ</t>
  </si>
  <si>
    <t>ΑΖ475777</t>
  </si>
  <si>
    <t>ΓΙΑΛΟΥΡΗ ΜΑΡΙΑ</t>
  </si>
  <si>
    <t>ΑΝ242596</t>
  </si>
  <si>
    <t>ΓΙΑΝΝΑΚΑΚΗΣ ΑΛΕΞΑΝΔΡΟΣ</t>
  </si>
  <si>
    <t>Χ290144</t>
  </si>
  <si>
    <t>ΓΕΝΙΚΟ ΝΟΣΟΚΟΜΕΙΟ ΙΩΑΝΝΙΝΩΝ Γ ΧΑΤΖΗΚΩΣΤΑ</t>
  </si>
  <si>
    <t>ΓΙΑΝΝΑΚΗ ΑΡΧΟΝΤΙΑ</t>
  </si>
  <si>
    <t>ΑΚ458131</t>
  </si>
  <si>
    <t>ΓΙΑΝΝΑΚΟΥΔΑΚΗ ΑΙΚΑΤΕΡΙΝΗ ΚΥΡΙΑΚΗ</t>
  </si>
  <si>
    <t>Τ493025</t>
  </si>
  <si>
    <t>ΓΕΝΙΚΟ ΝΟΣΟΚΟΜΕΙΟ ΧΑΝΙΩΝ "ΑΓΙΟΣ ΓΕΩΡΓΙΟΣ" (για τη Μ.Ε.Θ. - Μ.Α.Φ.)</t>
  </si>
  <si>
    <t>ΓΙΑΝΝΑΡΑ ΚΩΝΣΤΑΝΤΙΝΑ</t>
  </si>
  <si>
    <t>Τ152953</t>
  </si>
  <si>
    <t>ΚΕΝΤΡΟ ΥΓΕΙΑΣ ΛΑΥΡΙΟΥ Π.Ε.Δ.Υ.</t>
  </si>
  <si>
    <t>ΓΙΑΝΝΟΠΟΥΛΟΣ ΧΡΥΣΟΒΑΛΑΝΤΗΣ</t>
  </si>
  <si>
    <t>Χ535304</t>
  </si>
  <si>
    <t>ΓΕΝΙΚΟ ΝΟΣΟΚΟΜΕΙΟ ΡΕΘΥΜΝΟΥ</t>
  </si>
  <si>
    <t>ΓΙΑΝΝΟΠΟΥΛΟΥ ΜΕΡΣΙΝΑ</t>
  </si>
  <si>
    <t>ΑΖ660160</t>
  </si>
  <si>
    <t>ΓΕΝΙΚΟ ΝΟΣΟΚΟΜΕΙΟ ΘΕΣΣΑΛΟΝΙΚΗΣ Γ. ΓΕΝΝΗΜΑΤΑΣ - Ο ΑΓΙΟΣ ΔΗΜΗΤΡΙΟΣ (ΑΓ. ΔΗΜΗΤΡΙΟΣ)</t>
  </si>
  <si>
    <t>ΓΙΑΝΝΟΥΛΗ ΣΤΑΥΡΟΥΛΑ</t>
  </si>
  <si>
    <t>Χ638747</t>
  </si>
  <si>
    <t>ΓΕΝΙΚΟ ΑΝΤΙΚΑΡΚΙΝΙΚΟ ΟΓΚΟΛΟΓΙΚΟ ΝΟΣΟΚΟΜΕΙΟ ΑΘΗΝΩΝ ΑΓΙΟΣ ΣΑΒΒΑΣ</t>
  </si>
  <si>
    <t>ΓΙΑΝΝΟΥΛΟΥ ΑΔΑΜΑΝΤΙΑ</t>
  </si>
  <si>
    <t>ΑΒ470450</t>
  </si>
  <si>
    <t>ΓΙΑΧΟΥ ΔΗΜΗΤΡΑ</t>
  </si>
  <si>
    <t>ΑΙ093465</t>
  </si>
  <si>
    <t>ΓΙΩΤΑΚΗ ΑΙΚΑΤΕΡΙΝΗ</t>
  </si>
  <si>
    <t>ΑΙ534212</t>
  </si>
  <si>
    <t>ΓΚΕΡΚΕ ΓΙΑΛΙΝΑΚΗ ΧΑΡΙΣ ΕΜΜΑΝΟΥΕΛΑ</t>
  </si>
  <si>
    <t>ΕΜΜ</t>
  </si>
  <si>
    <t>ΑΙ469562</t>
  </si>
  <si>
    <t>Π.Ε.Δ.Υ. - Κ.Υ. ΚΑΝΔΑΝΟΥ</t>
  </si>
  <si>
    <t>ΓΚΙΟΥΜΕ ΕΥΣΤΑΘΙΑ-ΑΣΗΜΙΝΑ</t>
  </si>
  <si>
    <t>ΑΖ555683</t>
  </si>
  <si>
    <t>ΓΚΟΛΕΜΗ ΦΩΤΕΙΝΗ</t>
  </si>
  <si>
    <t>Τ850312</t>
  </si>
  <si>
    <t>ΓΟΝΤΙΚΑ ΙΩΑΝΝΑ</t>
  </si>
  <si>
    <t>Χ513135</t>
  </si>
  <si>
    <t>ΓΟΥΤΣΟΣ ΑΛΕΞΙΟΣ</t>
  </si>
  <si>
    <t>ΧΡΙ</t>
  </si>
  <si>
    <t>ΑΒ387724</t>
  </si>
  <si>
    <t>ΓΟΥΤΣΟΥ ΣΠΥΡΙΔΟΥΛΑ</t>
  </si>
  <si>
    <t>ΑΗ716837</t>
  </si>
  <si>
    <t>ΓΕΝΙΚΟ ΝΟΣΟΚΟΜΕΙΟ ΑΤΤΙΚΗΣ ΚΑΤ (για τη Μ.Ε.Θ. - Μ.Α.Φ.)</t>
  </si>
  <si>
    <t>ΓΡΗΓΟΡΗ ΕΛΕΝΗ</t>
  </si>
  <si>
    <t>ΗΛΙ</t>
  </si>
  <si>
    <t>ΑΒ406440</t>
  </si>
  <si>
    <t>ΓΡΥΛΛΗ ΙΩΑΝΝΑ</t>
  </si>
  <si>
    <t>ΑΖ453848</t>
  </si>
  <si>
    <t>ΔΑΒΡΑΔΟΥ ΣΟΦΙΑ</t>
  </si>
  <si>
    <t>Σ464053</t>
  </si>
  <si>
    <t>ΔΑΟΥΚΛΙΩΤΗ ΕΥΑΓΓΕΛΙΑ</t>
  </si>
  <si>
    <t>ΑΖ978969</t>
  </si>
  <si>
    <t>ΔΑΟΥΛΑ ΕΛΕΝΗ</t>
  </si>
  <si>
    <t>ΑΒ102684</t>
  </si>
  <si>
    <t>ΔΑΡΑΜΟΥΣΚΑ ΧΡΙΣΤΙΝΑ</t>
  </si>
  <si>
    <t>Χ296659</t>
  </si>
  <si>
    <t>ΔΑΣΚΑΛΑΚΗ ΜΑΡΙΑ</t>
  </si>
  <si>
    <t>Τ401579</t>
  </si>
  <si>
    <t>ΔΑΣΚΑΛΑΚΗ ΣΤΑΥΡΟΥΛΑ</t>
  </si>
  <si>
    <t>Φ362021</t>
  </si>
  <si>
    <t>Π.Ε.Δ.Υ. - Κ.Υ. ΜΑΡΚΟΠΟΥΛΟΥ</t>
  </si>
  <si>
    <t>ΔΑΦΝΗ ΜΑΡΙΑ</t>
  </si>
  <si>
    <t>Χ585992</t>
  </si>
  <si>
    <t>ΓΕΝΙΚΟ ΝΟΣΟΚΟΜΕΙΟ ΑΘΗΝΩΝ "Γ. ΓΕΝΝΗΜΑΤΑΣ" (για τον τομέα Ψυχικής Υγείας)</t>
  </si>
  <si>
    <t>ΔΕΛΗΓΙΑΝΝΑΚΗ ΜΑΓΔΑΛΗΝΗ</t>
  </si>
  <si>
    <t>ΑΖ157740</t>
  </si>
  <si>
    <t>Π.Ε.Δ.Υ. - Κ.Υ. ΖΑΓΚΛΙΒΕΡΙΟΥ ΘΕΣΣΑΛΟΝΙΚΗΣ</t>
  </si>
  <si>
    <t>ΔΕΛΗΓΙΑΝΝΗ ΔΕΣΠΟΙΝΑ</t>
  </si>
  <si>
    <t>ΑΗ867511</t>
  </si>
  <si>
    <t>ΓΕΝΙΚΟ ΝΟΣΟΚΟΜΕΙΟ ΚΟΜΟΤΗΝΗΣ ΣΙΣΜΑΝΟΓΛΕΙΟ</t>
  </si>
  <si>
    <t>ΔΕΛΗΓΙΑΝΝΗ ΜΑΡΙΑ</t>
  </si>
  <si>
    <t>ΑΕ402147</t>
  </si>
  <si>
    <t>ΓΕΝΙΚΟ ΝΟΣΟΚΟΜΕΙΟ ΚΑΒΑΛΑΣ (για τον τομέα Ψυχικής Υγείας)</t>
  </si>
  <si>
    <t>ΔΕΝΔΡΑΚΗ ΔΗΜΗΤΡΑ</t>
  </si>
  <si>
    <t>ΕΛΕ</t>
  </si>
  <si>
    <t>ΑΗ358995</t>
  </si>
  <si>
    <t>ΓΕΝΙΚΟ ΝΟΣΟΚΟΜΕΙΟ ΚΙΛΚΙΣ (ΟΡΓ.ΜΟΝ. ΕΔΡΑΣ ΚΙΛΚΙΣ)</t>
  </si>
  <si>
    <t>ΔΕΡΒΙΣΗ ΑΝΝΑ</t>
  </si>
  <si>
    <t>ΑΑ472939</t>
  </si>
  <si>
    <t>ΔΗΜΑΚΑ ΑΛΕΞΙΑ</t>
  </si>
  <si>
    <t>ΑΜ782963</t>
  </si>
  <si>
    <t>ΔΗΜΗΤΡΕΛΙΑΣ ΧΡΗΣΤΟΣ</t>
  </si>
  <si>
    <t>ΑΖ282826</t>
  </si>
  <si>
    <t>ΔΗΜΗΤΡΙΑΔΗΣ ΖΑΧΑΡΙΑΣ</t>
  </si>
  <si>
    <t>ΑΚ802876</t>
  </si>
  <si>
    <t>ΔΗΜΗΤΡΙΑΔΟΥ ΙΩΑΝΝΑ</t>
  </si>
  <si>
    <t>ΑΗ388262</t>
  </si>
  <si>
    <t>ΓΕΝΙΚΟ ΝΟΣΟΚΟΜΕΙΟ ΔΡΑΜΑΣ</t>
  </si>
  <si>
    <t>ΔΗΜΗΤΡΙΟΥ ΒΑΣΙΛΙΚΗ</t>
  </si>
  <si>
    <t>ΑΕ571574</t>
  </si>
  <si>
    <t>ΔΗΜΗΤΡΙΟΥ ΜΑΡΙΑ</t>
  </si>
  <si>
    <t>ΑΗ248915</t>
  </si>
  <si>
    <t>ΠΑΝΕΠΙΣΤΗΜΙΑΚΟ ΓΕΝΙΚΟ ΝΟΣΟΚΟΜΕΙΟ ΙΩΑΝΝΙΝΩΝ</t>
  </si>
  <si>
    <t>ΔΗΜΗΤΡΙΟΥ ΣΟΦΙΑ</t>
  </si>
  <si>
    <t>ΑΑ248025</t>
  </si>
  <si>
    <t>ΔΗΜΗΤΡΙΟΥ ΣΩΤΗΡΙΑ</t>
  </si>
  <si>
    <t>ΑΕ479627</t>
  </si>
  <si>
    <t>ΓΕΝΙΚΟ ΝΟΣΟΚΟΜΕΙΟ ΝΟΣΗΜΑΤΩΝ ΘΩΡΑΚΟΣ ΑΘΗΝΩΝ "ΣΩΤΗΡΙΑ" (για τη Μ.Ε.Θ.-Μ.Α.Φ.)</t>
  </si>
  <si>
    <t>ΔΗΜΗΤΡΟΥΛΗ ΠΑΝΑΓΙΩΤΑ</t>
  </si>
  <si>
    <t>Σ848910</t>
  </si>
  <si>
    <t>ΔΗΜΟΠΟΥΛΟΣ ΓΕΩΡΓΙΟΣ</t>
  </si>
  <si>
    <t>ΑΙ008415</t>
  </si>
  <si>
    <t>ΔΗΜΟΥ ΧΡΙΣΤΙΝΑ</t>
  </si>
  <si>
    <t>ΑΙ579853</t>
  </si>
  <si>
    <t>ΔΙΑΜΑΝΤΗ ΕΛΕΝΗ</t>
  </si>
  <si>
    <t>ΑΚ752715</t>
  </si>
  <si>
    <t>Π.Ε.Δ.Υ. - Κ.Υ. ΠΑΡΑΝΕΣΤΙΟΥ ΔΡΑΜΑΣ</t>
  </si>
  <si>
    <t>ΔΙΑΜΑΝΤΗΣ ΑΠΟΣΤΟΛΟΣ</t>
  </si>
  <si>
    <t>ΑΕ577780</t>
  </si>
  <si>
    <t>ΠΑΝΕΠΙΣΤΗΜΙΑΚΟ ΓΕΝΙΚΟ ΝΟΣΟΚΟΜΕΙΟ ΗΡΑΚΛΕΙΟΥ-ΓΕΝΙΚΟ ΝΟΣΟΚΟΜΕΙΟ ΒΕΝΙΖΕΛΕΙΟ (ΟΜΕ ΗΡΑΚΛΕΙΟΥ)</t>
  </si>
  <si>
    <t>ΔΙΑΜΑΝΤΟΠΟΥΛΟΥ ΜΑΡΙΑ</t>
  </si>
  <si>
    <t>ΑΜ730236</t>
  </si>
  <si>
    <t>ΔΙΓΓΕΛΟΥΔΗ ΔΙΑΛΕΧΤΗ</t>
  </si>
  <si>
    <t>Φ152509</t>
  </si>
  <si>
    <t>ΔΙΓΩΝΗΣ ΣΤΕΦΑΝΟΣ</t>
  </si>
  <si>
    <t>ΕΥΡ</t>
  </si>
  <si>
    <t>ΑΕ284372</t>
  </si>
  <si>
    <t>ΔΙΝΟΠΟΥΛΟΣ ΚΩΝΣΤΑΝΤΙΝΟΣ</t>
  </si>
  <si>
    <t>ΑΖ649182</t>
  </si>
  <si>
    <t>ΔΙΟΝΥΣΟΠΟΥΛΟΥ ΚΩΝΣΤΑΝΤΙΝΑ</t>
  </si>
  <si>
    <t>Σ528339</t>
  </si>
  <si>
    <t>ΓΕΝΙΚΟ ΝΟΣΟΚΟΜΕΙΟ ΘΕΣΣΑΛΟΝΙΚΗΣ ΓΕΩΡΓΙΟΣ ΠΑΠΑΝΙΚΟΛΑΟΥ (ΨΥΧΙΑΤΡΙΚΟ ΘΕΣΣΑΛΟΝΙΚΗΣ)</t>
  </si>
  <si>
    <t>ΔΟΥΝΑΒΗ ΜΥΡΤΩ ΔΕΣΠΟΙΝΑ</t>
  </si>
  <si>
    <t>Σ191494</t>
  </si>
  <si>
    <t>ΓΕΝΙΚΟ ΝΟΣΟΚΟΜΕΙΟ ΑΣΚΛΗΠΙΕΙΟ ΒΟΥΛΑΣ</t>
  </si>
  <si>
    <t>ΔΡΑΚΟΠΟΥΛΟΥ ΑΝΤΙΓΟΝΗ</t>
  </si>
  <si>
    <t>Χ395944</t>
  </si>
  <si>
    <t>ΕΚΙΖΟΓΛΟΥ ΗΛΙΑΣ</t>
  </si>
  <si>
    <t>Χ045448</t>
  </si>
  <si>
    <t>ΨΥΧΙΑΤΡΙΚΟ ΝΟΣΟΚΟΜΕΙΟ ΑΤΤΙΚΗΣ "ΔΡΟΜΟΚΑΙΤΕΙΟ" (για τον τομέα Ψυχικής Υγείας)</t>
  </si>
  <si>
    <t>ΕΥΘΥΜΙΑΔΟΥ ΣΟΥΛΤΑΝΑ</t>
  </si>
  <si>
    <t>ΑΜ256266</t>
  </si>
  <si>
    <t>ΕΥΘΥΜΙΟΠΟΥΛΟΣ ΒΑΙΟΣ</t>
  </si>
  <si>
    <t>ΛΑΜ</t>
  </si>
  <si>
    <t>ΑΕ633884</t>
  </si>
  <si>
    <t>Π.Ε.Δ.Υ. - Κ.Υ. ΝΕΑΣ ΜΑΚΡΗΣ</t>
  </si>
  <si>
    <t>ΕΥΜΟΡΦΟΠΟΥΛΟΥ ΕΛΕΥΘΕΡΙΑ</t>
  </si>
  <si>
    <t>ΑΙ050187</t>
  </si>
  <si>
    <t>ΕΥΣΤΡΑΤΙΟΥ ΣΠΥΡΙΔΟΥΛΑ</t>
  </si>
  <si>
    <t>ΑΜ508159</t>
  </si>
  <si>
    <t>ΕΥΩΔΙΑ ΑΙΚΑΤΕΡΙΝΗ</t>
  </si>
  <si>
    <t>Μ914765</t>
  </si>
  <si>
    <t>ΓΕΝΙΚΟ ΝΟΣΟΚΟΜΕΙΟ ΑΘΗΝΩΝ Ο ΕΥΑΓΓΕΛΙΣΜΟΣ-ΟΦΘΑΛΜΙΑΤΡΕΙΟ ΑΘΗΝΩΝ-ΠΟΛΥΚΛΙΝΙΚΗ (ΟΡΓ.ΜΟΝ.ΕΔΡΑΣ "ΕΥΑΓΓΕΛΙΣΜΟΣ") (για τη Μ.Ε.Θ. - Μ.Α.Φ.)</t>
  </si>
  <si>
    <t>ΖΑΒΟΥ ΑΓΓΕΛΙΚΗ</t>
  </si>
  <si>
    <t>ΑΙ780030</t>
  </si>
  <si>
    <t>ΖΑΓΚΑΝΑΣ ΘΕΟΔΩΡΟΣ</t>
  </si>
  <si>
    <t>ΑΑ031519</t>
  </si>
  <si>
    <t>ΖΑΝΑΝΔΡΙΤΣΟΣ ΣΠΥΡΙΔΩΝ</t>
  </si>
  <si>
    <t>Φ087608</t>
  </si>
  <si>
    <t>ΖΑΡΚΑΔΟΥΛΑΣ ΝΙΚΟΛΑΟΣ</t>
  </si>
  <si>
    <t>ΑΜ163527</t>
  </si>
  <si>
    <t>ΖΑΦΕΙΡΗ ΕΥΑΓΓΕΛΙΑ</t>
  </si>
  <si>
    <t>ΑΕ047327</t>
  </si>
  <si>
    <t>ΖΑΧΑΡΙΟΥΔΑΚΗ ΠΑΝΑΓΙΩΤΑ</t>
  </si>
  <si>
    <t>ΑΜ552224</t>
  </si>
  <si>
    <t>ΖΑΧΑΡΟΠΟΥΛΟΣ ΠΑΝΑΓΙΩΤΗΣ</t>
  </si>
  <si>
    <t>ΑΖ215912</t>
  </si>
  <si>
    <t>ΖΑΧΑΡΟΠΟΥΛΟΥ ΕΛΕΝΗ</t>
  </si>
  <si>
    <t>ΑΝ017853</t>
  </si>
  <si>
    <t>ΖΑΧΑΡΟΠΟΥΛΟΥ ΜΑΡΙΑΝΝΑ</t>
  </si>
  <si>
    <t>ΑΑ307749</t>
  </si>
  <si>
    <t>Π.Ε.Δ.Υ. ΚΕΝΤΡΟ ΥΓΕΙΑΣ ΠΑΛΑΙΟΧΩΡΙΟΥ (ΧΑΛΚΙΔΙΚΗ)</t>
  </si>
  <si>
    <t>ΖΑΧΑΡΟΠΟΥΛΟΥ ΧΑΡΙΚΛΕΙΑ</t>
  </si>
  <si>
    <t>ΑΚ641444</t>
  </si>
  <si>
    <t>ΖΕΙΜΠΕΚ ΕΜΡΕ</t>
  </si>
  <si>
    <t>ΧΑΜ</t>
  </si>
  <si>
    <t>ΑΚ234034</t>
  </si>
  <si>
    <t>ΓΕΝΙΚΟ ΝΟΣΟΚΟΜΕΙΟ ΞΑΝΘΗΣ</t>
  </si>
  <si>
    <t>ΖΕΡΒΑ ΧΡΙΣΤΙΝΑ</t>
  </si>
  <si>
    <t>Ρ161089</t>
  </si>
  <si>
    <t>ΓΕΝΙΚΟ ΝΟΣΟΚΟΜΕΙΟ ΘΕΣΣΑΛΟΝΙΚΗΣ ΙΠΠΟΚΡΑΤΕΙΟ (ΙΠΠΟΚΡΑΤΕΙΟ)</t>
  </si>
  <si>
    <t>ΖΕΡΒΟΥΛΗ ΜΑΡΙΑ</t>
  </si>
  <si>
    <t>ΑΑ427170</t>
  </si>
  <si>
    <t>ΖΕΤΤΑ ΓΕΩΡΓΙΑ</t>
  </si>
  <si>
    <t>ΑΚ991762</t>
  </si>
  <si>
    <t>ΖΗΣΗ ΔΗΜΗΤΡΑ</t>
  </si>
  <si>
    <t>Χ274366</t>
  </si>
  <si>
    <t>ΓΕΝΙΚΟ ΝΟΣΟΚΟΜΕΙΟ ΚΟΡΙΝΘΟΥ</t>
  </si>
  <si>
    <t>ΖΟΥΛΙΑΤΗ ΙΦΙΓΕΝΕΙΑ</t>
  </si>
  <si>
    <t>Χ634181</t>
  </si>
  <si>
    <t>ΖΟΦΙΝΣΚΑ ΜΑΡΤΙΝΑ-ΡΟΜΑ</t>
  </si>
  <si>
    <t>ΓΡΖ</t>
  </si>
  <si>
    <t>ΖΥΓΟΥΡΗ ΜΑΡΙΑ</t>
  </si>
  <si>
    <t>ΜΗΝ</t>
  </si>
  <si>
    <t>ΑΒ540324</t>
  </si>
  <si>
    <t>ΓΕΝΙΚΟ ΝΟΣΟΚΟΜΕΙΟ ΠΑΙΔΩΝ ΠΕΝΤΕΛΗΣ</t>
  </si>
  <si>
    <t>ΖΩΤΑΙ ΝΟΥΡΕΛΝΤΑ</t>
  </si>
  <si>
    <t>ΛΙΛ</t>
  </si>
  <si>
    <t>ΑΙ917448</t>
  </si>
  <si>
    <t>ΓΕΝΙΚΟ ΝΟΣΟΚΟΜΕΙΟ ΣΑΜΟΥ "ΑΓΙΟΣ ΠΑΝΤΕΛΕΗΜΩΝ"</t>
  </si>
  <si>
    <t>ΗΛΙΟΠΟΥΛΟΣ ΣΠΥΡΙΔΩΝ</t>
  </si>
  <si>
    <t>Σ710531</t>
  </si>
  <si>
    <t>ΘΑΝΟΓΙΑΝΝΗ ΕΛΕΝΗ</t>
  </si>
  <si>
    <t>Χ288910</t>
  </si>
  <si>
    <t>ΘΑΝΟΥΡΗ ΜΑΡΙΑ</t>
  </si>
  <si>
    <t>ΑΜ295378</t>
  </si>
  <si>
    <t>ΘΑΣΙΤΟΥ ΒΑΣΙΛΕΙΑ</t>
  </si>
  <si>
    <t>ΑΙ408215</t>
  </si>
  <si>
    <t>ΓΕΝΙΚΟ ΝΟΣΟΚΟΜΕΙΟ - Κ.Υ. ΛΗΜΝΟΥ (για τον τομέα Ψυχικής Υγείας)</t>
  </si>
  <si>
    <t>ΘΕΜΕΛΗ ΤΑΤΙΑΝΑ</t>
  </si>
  <si>
    <t>ΦΩΤ</t>
  </si>
  <si>
    <t>ΑΗ082253</t>
  </si>
  <si>
    <t>ΓΕΝΙΚΟ ΝΟΣΟΚΟΜΕΙΟ ΛΙΒΑΔΕΙΑΣ - ΓΕΝΙΚΟ ΝΟΣΟΚΟΜΕΙΟ ΘΗΒΩΝ (ΘΗΒΑ)</t>
  </si>
  <si>
    <t>ΘΕΟΔΟΣΙΟΥ ΜΑΡΙΑ</t>
  </si>
  <si>
    <t>Χ832769</t>
  </si>
  <si>
    <t>ΘΕΟΔΩΡΑΚΟΠΟΥΛΟΥ ΦΩΤΕΙΝΗ</t>
  </si>
  <si>
    <t>ΑΒ755247</t>
  </si>
  <si>
    <t>ΘΕΟΔΩΡΙΔΗΣ ΑΒΡΑΑΜ</t>
  </si>
  <si>
    <t>Ξ779314</t>
  </si>
  <si>
    <t>ΘΕΟΦΑΝΙΔΟΥ ΣΟΦΙΑ</t>
  </si>
  <si>
    <t>ΑΖ656674</t>
  </si>
  <si>
    <t>ΘΕΟΧΑΡΗ ΑΙΚΑΤΕΡΙΝΗ</t>
  </si>
  <si>
    <t>ΑΗ143831</t>
  </si>
  <si>
    <t>ΘΕΩΝΑ ΕΛΕΝΗ</t>
  </si>
  <si>
    <t>ΑΙ105879</t>
  </si>
  <si>
    <t>ΘΥΜΙΟΠΟΥΛΟΥ ΚΡΥΣΤΑΛΛΩ</t>
  </si>
  <si>
    <t>Ρ825552</t>
  </si>
  <si>
    <t>ΘΩΜΑΔΑΚΗΣ ΠΕΤΡΟΣ</t>
  </si>
  <si>
    <t>ΑΙ083283</t>
  </si>
  <si>
    <t>ΙΝΤΑ ΑΝΑΣΤΑΣΙΑ</t>
  </si>
  <si>
    <t>ΑΙ046262</t>
  </si>
  <si>
    <t>ΙΟΡΔΑΝΙΔΟΥ ΣΟΦΙΑ</t>
  </si>
  <si>
    <t>ΑΗ345877</t>
  </si>
  <si>
    <t>ΙΣΧΑΚΗΣ ΠΑΝΑΓΙΩΤΗΣ</t>
  </si>
  <si>
    <t>ΑΖ513384</t>
  </si>
  <si>
    <t>ΓΕΝΙΚΟ ΝΟΣΟΚΟΜΕΙΟ ΕΛΕΥΣΙΝΑΣ "ΘΡΙΑΣΙΟ" (για τον τομέα Ψυχικής Υγείας)</t>
  </si>
  <si>
    <t>ΙΩΑΚΕΙΜΙΔΟΥ ΜΑΡΙΝΑ</t>
  </si>
  <si>
    <t>ΑΒ222580</t>
  </si>
  <si>
    <t>ΙΩΑΝΝΙΔΟΥ ΜΑΡΙΑΝΝΑ</t>
  </si>
  <si>
    <t>ΑΖ454005</t>
  </si>
  <si>
    <t>ΚΡΑΤΙΚΟ ΘΕΡΑΠΕΥΤΗΡΙΟ ΚΕΝΤΡΟ ΥΓΕΙΑΣ ΛΕΡΟΥ</t>
  </si>
  <si>
    <t>ΙΩΑΝΝΟΥ ΑΓΓΕΛΙΚΗ</t>
  </si>
  <si>
    <t>ΟΔΥ</t>
  </si>
  <si>
    <t>Φ260595</t>
  </si>
  <si>
    <t>ΙΩΑΝΝΟΥ ΙΩΑΝΝΑ</t>
  </si>
  <si>
    <t>ΑΗ771600</t>
  </si>
  <si>
    <t>ΚΑΒΑΡΝΟΣ ΕΜΜΑΝΟΥΗΛ</t>
  </si>
  <si>
    <t>Χ420999</t>
  </si>
  <si>
    <t>ΚΑΔΗ ΠΟΛΥΞΕΝΗ</t>
  </si>
  <si>
    <t>ΑΙ077570</t>
  </si>
  <si>
    <t>ΚΑΖΑΝΤΖΙΔΟΥ ΚΥΡΙΑΚΗ</t>
  </si>
  <si>
    <t>ΑΚ319974</t>
  </si>
  <si>
    <t>ΚΑΙΡΗ ΜΑΡΓΑΡΙΤΑ-ΜΑΡΙΑ</t>
  </si>
  <si>
    <t>ΑΚ010764</t>
  </si>
  <si>
    <t>ΚΑΚΑΡΑΝΤΖΑ ΑΙΚΑΤΕΡΙΝΗ</t>
  </si>
  <si>
    <t>ΑΑ378590</t>
  </si>
  <si>
    <t>ΚΑΚΑΦΩΝΗ ΜΑΡΙΑ</t>
  </si>
  <si>
    <t>ΑΖ212245</t>
  </si>
  <si>
    <t>ΚΑΚΚΑΒΑ ΔΩΡΟΘΕΑ</t>
  </si>
  <si>
    <t>ΑΜ531500</t>
  </si>
  <si>
    <t>ΚΑΚΚΑΒΑΣ ΔΗΜΗΤΡΙΟΣ</t>
  </si>
  <si>
    <t>Τ240344</t>
  </si>
  <si>
    <t>ΓΕΝΙΚΟ ΝΟΣΟΚΟΜΕΙΟ ΑΘΗΝΩΝ "ΚΟΡΓΙΑΛΕΝΕΙΟ/ΜΠΕΝΑΚΕΙΟ ΕΕΣ" (για τη Μ.Ε.Θ.-Μ.Α.Φ.)</t>
  </si>
  <si>
    <t>ΚΑΚΟΥ ΑΝΑΣΤΑΣΙΑ</t>
  </si>
  <si>
    <t>ΑΙ979391</t>
  </si>
  <si>
    <t>ΚΑΛΑΙΤΖΙΔΟΥ ΠΑΡΑΣΚΕΥΗ</t>
  </si>
  <si>
    <t>Σ430602</t>
  </si>
  <si>
    <t>ΚΑΛΕΡΙΔΟΥ ΙΩΑΝΝΑ</t>
  </si>
  <si>
    <t>Φ073215</t>
  </si>
  <si>
    <t>ΚΑΛΙΑΡΝΤΑΣ ΚΩΝΣΤΑΝΤΙΝΟΣ</t>
  </si>
  <si>
    <t>ΑΜ792517</t>
  </si>
  <si>
    <t>ΚΑΛΛΙΑΜΒΑΚΟΥ ΓΕΩΡΓΙΑ</t>
  </si>
  <si>
    <t>ΑΙ606308</t>
  </si>
  <si>
    <t>ΚΑΛΛΙΓΙΑΝΝΑΚΗ ΑΙΚΑΤΕΡΙΝΗ</t>
  </si>
  <si>
    <t>ΑΙ440320</t>
  </si>
  <si>
    <t>ΚΑΛΛΟΝΙΑΤΗ ΜΑΡΙΑ</t>
  </si>
  <si>
    <t>ΑΚ075328</t>
  </si>
  <si>
    <t>ΚΑΛΟΓΗΡΟΥ ΣΟΦΙΑ</t>
  </si>
  <si>
    <t>Σ659574</t>
  </si>
  <si>
    <t>ΚΑΛΟΚΥΡΗ ΕΦΡΑΙΜΙΑ</t>
  </si>
  <si>
    <t>ΑΑ137008</t>
  </si>
  <si>
    <t>ΚΑΛΠΑΚΤΣΗ ΑΝΘΟΥΛΑ</t>
  </si>
  <si>
    <t>ΑΙ057402</t>
  </si>
  <si>
    <t>ΚΑΛΥΒΙΩΤΗΣ ΜΑΡΙΟΣ</t>
  </si>
  <si>
    <t>ΑΜ029709</t>
  </si>
  <si>
    <t>ΚΑΜΠΑΝΟΥ-ΣΙΔΕΡΙΔΟΥ ΦΩΤΕΙΝΙ-ΛΙΓΕΙΑ</t>
  </si>
  <si>
    <t>ΑΝ192726</t>
  </si>
  <si>
    <t>ΚΑΜΠΑΡΔΙΑΔΟΥ ΑΝΑΣΤΑΣΙΑ</t>
  </si>
  <si>
    <t>Χ317485</t>
  </si>
  <si>
    <t>ΚΑΜΠΟΥΡΙΔΟΥ ΙΦΙΓΕΝΕΙΑ</t>
  </si>
  <si>
    <t>ΑΑ822371</t>
  </si>
  <si>
    <t>ΓΕΝΙΚΟ ΝΟΣΟΚΟΜΕΙΟ ΗΜΑΘΙΑΣ  (ΕΔΡΑ ΒΕΡΟΙΑ)</t>
  </si>
  <si>
    <t>ΚΑΝΑΚΑΡΗ ΜΑΡΙΝΑ</t>
  </si>
  <si>
    <t>ΑΚ134038</t>
  </si>
  <si>
    <t>ΚΑΝΗ ΜΑΡΙΑ</t>
  </si>
  <si>
    <t>ΠΕΡ</t>
  </si>
  <si>
    <t>ΑΙ618928</t>
  </si>
  <si>
    <t>ΚΑΟΥΡΗ AΓΓΕΛΙΚΗ</t>
  </si>
  <si>
    <t>ΓΕΡ</t>
  </si>
  <si>
    <t>ΑΗ211920</t>
  </si>
  <si>
    <t>ΚΑΠΑΤΣΟΥΛΙΑ ΜΑΡΙΑ</t>
  </si>
  <si>
    <t>ΑΜ308688</t>
  </si>
  <si>
    <t>ΚΑΠΕΛΛΟΣ ΕΥΣΤΑΘΙΟΣ</t>
  </si>
  <si>
    <t>ΑΙ980712</t>
  </si>
  <si>
    <t>ΚΑΠΕΡΝΕΚΑΣ ΓΕΩΡΓΙΟΣ</t>
  </si>
  <si>
    <t>ΑΕ504710</t>
  </si>
  <si>
    <t>ΚΑΠΠΑ ΣΟΦΙΑ</t>
  </si>
  <si>
    <t>ΑΑ790897</t>
  </si>
  <si>
    <t>ΚΑΡΑΓΙΑΝΝΕΛΟΥ ΘΕΟΔΟΣΙΑ- ΧΡΥΣΟΒΑΛΑΝΤΟΥ</t>
  </si>
  <si>
    <t>ΑΒ107257</t>
  </si>
  <si>
    <t>ΓΕΝΙΚΟ ΝΟΣΟΚΟΜΕΙΟ ΒΟΛΟΥ ΑΧΙΛΛΟΠΟΥΛΕΙΟ</t>
  </si>
  <si>
    <t>ΚΑΡΑΓΙΑΝΝΙΔΟΥ ΓΡΗΓΟΡΙΑ</t>
  </si>
  <si>
    <t>Φ310978</t>
  </si>
  <si>
    <t>ΚΑΡΑΓΚΟΖ ΓΕΩΡΓΙΑ</t>
  </si>
  <si>
    <t>ΙΣΜ</t>
  </si>
  <si>
    <t>ΑΖ612737</t>
  </si>
  <si>
    <t>ΚΑΡΑΔΗΜΑ ΧΡΥΣΟΥΛΑ</t>
  </si>
  <si>
    <t>ΑΖ531389</t>
  </si>
  <si>
    <t>ΓΕΝΙΚΟ ΝΟΣΟΚΟΜΕΙΟ ΚΕΦΑΛΛΗΝΙΑΣ (για το Κ.Ψ.Υ.)</t>
  </si>
  <si>
    <t>ΚΑΡΑΙΣΚΟΥ ΓΕΩΡΓΙΑ</t>
  </si>
  <si>
    <t>ΑΚ243895</t>
  </si>
  <si>
    <t>ΚΑΡΑΚΑΣΗ ΜΥΡΣΙΝΗ</t>
  </si>
  <si>
    <t>ΑΕ930902</t>
  </si>
  <si>
    <t>Π.Ε.Δ.Υ. - Κ.Υ. ΠΛΩΜΑΡΙΟΥ ΛΕΣΒΟΥ</t>
  </si>
  <si>
    <t>ΤΕ ΙΑΤΡΙΚΩΝ ΕΡΓΑΣΤΗΡΙΩΝ ΚΑΙ ΣΕ ΕΛΛΕΙΨΗ ΔΕ ΙΑΤΡΙΚΩΝ ΚΑΙ ΒΙΟΛΟΓΙΚΩΝ ΕΡΓΑΣΤΗΡΙΩΝ</t>
  </si>
  <si>
    <t>ΚΑΡΑΚΕΛΗΣ ΓΕΩΡΓΙΟΣ</t>
  </si>
  <si>
    <t>Χ487761</t>
  </si>
  <si>
    <t>ΚΑΡΑΚΥΡΓΙΟΣ ΓΕΩΡΓΙΟΣ</t>
  </si>
  <si>
    <t>ΑΜ681212</t>
  </si>
  <si>
    <t>ΓΕΝΙΚΟ ΝΟΣΟΚΟΜΕΙΟ ΑΜΦΙΣΣΑΣ</t>
  </si>
  <si>
    <t>ΚΑΡΑΚΩΣΤΑ ΚΩΝΣΤΑΝΤΙΝΑ</t>
  </si>
  <si>
    <t>ΠΑΥ</t>
  </si>
  <si>
    <t>Φ268569</t>
  </si>
  <si>
    <t>ΚΑΡΑΠΑΤΣΙΑ ΜΑΡΙΑΝΝΑ</t>
  </si>
  <si>
    <t>ΑΕ930281</t>
  </si>
  <si>
    <t>ΚΑΡΑΣΑΒΒΑΣ ΤΣΑΜΠΙΚΟΣ</t>
  </si>
  <si>
    <t>ΑΕ452425</t>
  </si>
  <si>
    <t>ΚΑΡΑΤΖΙΑΣ ΙΩΑΝΝΗΣ</t>
  </si>
  <si>
    <t>ΑΗ765786</t>
  </si>
  <si>
    <t>ΚΑΡΑΤΖΟΥ ΓΡΑΜΜΑΤΙΚΗ ΑΝΑΣΤΑΣΙΑ</t>
  </si>
  <si>
    <t>ΑΑ341249</t>
  </si>
  <si>
    <t>ΚΑΡΑΦΕΖΗ ΤΡΙΑΝΤΑΦΥΛΛΙΑ</t>
  </si>
  <si>
    <t>ΑΒ153578</t>
  </si>
  <si>
    <t>ΚΑΡΒΕΛΑΣ ΑΛΕΞΑΝΔΡΟΣ</t>
  </si>
  <si>
    <t>ΑΚ083429</t>
  </si>
  <si>
    <t>ΚΑΡΒΟΥΝΗΣ ΣΤΑΥΡΟΣ</t>
  </si>
  <si>
    <t>ΑΝ035202</t>
  </si>
  <si>
    <t>ΚΑΡΖΗΣ ΔΗΜΗΤΡΙΟΣ</t>
  </si>
  <si>
    <t>Φ052315</t>
  </si>
  <si>
    <t>ΚΑΡΝΑΤΖΙΚΟΥ ΔΑΦΝΗ</t>
  </si>
  <si>
    <t>Ρ196278</t>
  </si>
  <si>
    <t>ΓΕΝΙΚΟ ΝΟΣΟΚΟΜΕΙΟ ΑΘΗΝΩΝ Ο ΕΥΑΓΓΕΛΙΣΜΟΣ-ΟΦΘΑΛΜΙΑΤΡΕΙΟ ΑΘΗΝΩΝ-ΠΟΛΥΚΛΙΝΙΚΗ (ΟΡΓ.ΜΟΝ.ΕΔΡΑΣ "ΕΥΑΓΓΕΛΙΣΜΟΣ") (για τον τομέα Ψυχικής Υγείας)</t>
  </si>
  <si>
    <t>ΚΑΡΤΕΡΗ ΚΩΝΣΤΑΝΤΙΝΑ</t>
  </si>
  <si>
    <t>Χ781810</t>
  </si>
  <si>
    <t>ΚΑΣΙΔΑΚΗ ΣΟΦΙΑ</t>
  </si>
  <si>
    <t>ΑΒ833413</t>
  </si>
  <si>
    <t>ΠΑΝΕΠ. ΓΕΝΙΚΟ ΝΟΣ. ΛΑΡΙΣΑΣ  ΓΕΝΙΚΟ ΝΟΣ. ΛΑΡΙΣΑΣ ΚΟΥΤΛΙΜΠΑΝΕΙΟ &amp; ΤΡΙΑΝΤΑΦΥΛΛΕΙΟ (Ο.Μ.Ε. ΛΑΡΙΣΑ)</t>
  </si>
  <si>
    <t>ΚΑΣΠΑΡΙΔΟΥ ΧΡΥΣΗ</t>
  </si>
  <si>
    <t>ΑΕ144987</t>
  </si>
  <si>
    <t>ΚΑΤΕΡΗΣ ΔΗΜΗΤΡΙΟΣ</t>
  </si>
  <si>
    <t>ΑΗ780804</t>
  </si>
  <si>
    <t>ΚΑΤΣΑΜΠΟΥΚΑΣ ΔΗΜΗΤΡΙΟΣ</t>
  </si>
  <si>
    <t>ΑΕ684253</t>
  </si>
  <si>
    <t>Π.Ε.Δ.Υ. - Κ.Υ. ΣΟΧΟΥ ΘΕΣΣΑΛΟΝΙΚΗΣ</t>
  </si>
  <si>
    <t>ΚΑΤΣΕΛΟΥ ΟΛΓΑ</t>
  </si>
  <si>
    <t>ΑΝ010508</t>
  </si>
  <si>
    <t>ΚΑΤΣΗ ΑΡΕΤΗ</t>
  </si>
  <si>
    <t>ΓΙΩ</t>
  </si>
  <si>
    <t>ΑΖ668674</t>
  </si>
  <si>
    <t>ΚΑΤΣΟΥ ΜΑΡΙΑ ΑΛΕΞΑΝΔΡΑ</t>
  </si>
  <si>
    <t>ΑΖ477173</t>
  </si>
  <si>
    <t>ΚΑΨΟΥ ΑΥΓΕΡΙΝΗ</t>
  </si>
  <si>
    <t>ΚΥΡ</t>
  </si>
  <si>
    <t>ΑΑ402918</t>
  </si>
  <si>
    <t>ΚΕΚΑ ΑΙΚΑΤΕΡΙΝΗ</t>
  </si>
  <si>
    <t>Χ216551</t>
  </si>
  <si>
    <t>ΚΕΛΑΝΤΩΝΙΟΥ ΑΘΑΝΑΣΙΑ</t>
  </si>
  <si>
    <t>Χ135706</t>
  </si>
  <si>
    <t>ΚΕΛΕΜΑΤΗ ΜΑΤΙΛΝΤΑ</t>
  </si>
  <si>
    <t>ΓΙΑ</t>
  </si>
  <si>
    <t>ΑΖ736729</t>
  </si>
  <si>
    <t>ΓΕΝΙΚΟ ΝΟΣΟΚΟΜΕΙΟ ΠΑΙΔΩΝ ΑΘΗΝΩΝ " Π. &amp; Α. ΚΥΡΙΑΚΟΥ" (για τη Μ.Ε.Θ. - Μ.Α.Φ.)</t>
  </si>
  <si>
    <t>ΚΕΛΕΣΗ ΧΡΙΣΤΙΝΑ</t>
  </si>
  <si>
    <t>Χ361153</t>
  </si>
  <si>
    <t>ΓΕΝΙΚΟ ΝΟΣΟΚΟΜΕΙΟ - Κ.Υ. ΦΙΛΙΑΤΩΝ (ΔΗΜΟΣ ΦΙΛΙΑΤΩΝ)</t>
  </si>
  <si>
    <t>ΚΕΛΝΑΡ ΓΙΡΖΙ</t>
  </si>
  <si>
    <t>ΓΙΡ</t>
  </si>
  <si>
    <t>ΑΖ108629</t>
  </si>
  <si>
    <t>ΚΕΡΑΜΑΡΟΥ ΜΑΡΙΑ</t>
  </si>
  <si>
    <t>ΑΙ954286</t>
  </si>
  <si>
    <t>ΚΕΣΙΔΗΣ ΓΕΩΡΓΙΟΣ</t>
  </si>
  <si>
    <t>ΣΑΒ</t>
  </si>
  <si>
    <t>ΑΗ564766</t>
  </si>
  <si>
    <t>ΓΕΝΙΚΟ ΝΟΣΟΚΟΜΕΙΟ ΑΤΤΙΚΗΣ ΣΙΣΜΑΝΟΓΛΕΙΟ ΑΜΑΛΙΑ ΦΛΕΜΙΓΚ (ΣΙΣΜΑΝΟΓΛΕΙΟ)</t>
  </si>
  <si>
    <t>ΚΗΠΟΥΡΟΥ ΒΑΣΙΛΙΚΗ</t>
  </si>
  <si>
    <t>ΝΕΣ</t>
  </si>
  <si>
    <t>ΑΒ766262</t>
  </si>
  <si>
    <t>ΚΙΟΥΡΤΖΙΔΟΥ ΒΙΚΤΩΡΙΑ</t>
  </si>
  <si>
    <t>ΑΗ819109</t>
  </si>
  <si>
    <t>ΠΑΛ (ΜΕ ΕΜΠ.)</t>
  </si>
  <si>
    <t>ΚΙΡΚΕΤΣΟΥ ΜΑΡΙΑ</t>
  </si>
  <si>
    <t>Χ722103</t>
  </si>
  <si>
    <t>ΚΛΑΔΟΥ ΚΩΝΣΤΑΝΤΙΝΑ</t>
  </si>
  <si>
    <t>Χ462932</t>
  </si>
  <si>
    <t>ΚΛΑΡΝΕΤΑ ΜΑΡΙΑ</t>
  </si>
  <si>
    <t>ΣΚΑ</t>
  </si>
  <si>
    <t>ΑΖ920642</t>
  </si>
  <si>
    <t>ΚΛΩΝΗ ΠΑΝΑΓΙΩΤΑ</t>
  </si>
  <si>
    <t>Φ214054</t>
  </si>
  <si>
    <t>ΚΛΩΣΣΑ ΒΙΟΛΕΤΤΑ</t>
  </si>
  <si>
    <t>Χ592399</t>
  </si>
  <si>
    <t>ΚΟΚΚΙΝΑΡΗ ΑΡΤΕΜΗΣΙΑ</t>
  </si>
  <si>
    <t>Τ051431</t>
  </si>
  <si>
    <t>ΚΟΚΚΟΛΙΟΥ ΑΙΚΑΤΕΡΙΝΗ</t>
  </si>
  <si>
    <t>ΑΑ001435</t>
  </si>
  <si>
    <t>ΚΟΚΚΟΥ ΑΙΚΑΤΕΡΙΝΗ</t>
  </si>
  <si>
    <t>ΕΙΡ</t>
  </si>
  <si>
    <t>ΑΙ519398</t>
  </si>
  <si>
    <t>ΚΟΛΕΤΣΑ ΑΘΗΝΑ</t>
  </si>
  <si>
    <t>ΑΗ262469</t>
  </si>
  <si>
    <t>ΚΟΛΙΑ ΑΛΕΞΑΝΔΡΑ</t>
  </si>
  <si>
    <t>ΑΙ169220</t>
  </si>
  <si>
    <t>ΚΟΛΛΑΡΑ ΔΗΜΗΤΡΑ</t>
  </si>
  <si>
    <t>ΑΝ013633</t>
  </si>
  <si>
    <t>ΚΟΛΛΙΑ ΘΩΜΑΗ</t>
  </si>
  <si>
    <t>ΑΒ540958</t>
  </si>
  <si>
    <t>ΚΟΛΟΒΟΥ ΛΑΜΠΡΙΝΗ</t>
  </si>
  <si>
    <t>Φ479817</t>
  </si>
  <si>
    <t>ΚΟΛΟΚΟΝΤΕ ΜΑΡΙΑ</t>
  </si>
  <si>
    <t>Ρ879720</t>
  </si>
  <si>
    <t>ΠΑΝΕΠΙΣΤΗΜΙΑΚΟ ΓΕΝΙΚΟ ΝΟΣΟΚΟΜΕΙΟ ΠΑΤΡΩΝ "ΠΑΝΑΓΙΑ Η ΒΟΗΘΕΙΑ"</t>
  </si>
  <si>
    <t>ΚΟΛΟΣΙΩΝΗ ΙΟΥΛΙΑ</t>
  </si>
  <si>
    <t>Χ276587</t>
  </si>
  <si>
    <t>ΚΟΛΤΣΙΔΑ ΣΟΦΙΑ</t>
  </si>
  <si>
    <t>Φ046514</t>
  </si>
  <si>
    <t>ΚΟΜΑΙΝΕΡ ΜΕΛΙΝΑ</t>
  </si>
  <si>
    <t>ΑΑ058175</t>
  </si>
  <si>
    <t>ΚΟΝΔΥΛΗ ΔΗΜΗΤΡΑ</t>
  </si>
  <si>
    <t>Χ144144</t>
  </si>
  <si>
    <t>ΚΟΝΤΟΕΣ ΓΕΩΡΓΙΟΣ</t>
  </si>
  <si>
    <t>ΑΚ113349</t>
  </si>
  <si>
    <t>ΚΟΝΤΟΜΗΤΡΟΥ ΚΩΝΣΤΑΝΤΙΝΑ</t>
  </si>
  <si>
    <t>ΑΗ025727</t>
  </si>
  <si>
    <t>ΚΟΝΤΟΥ ΒΑΣΙΛΙΚΗ</t>
  </si>
  <si>
    <t>ΑΙ888230</t>
  </si>
  <si>
    <t>Π.Ε.Δ.Υ. - Κ.Υ. ΑΣΤΙΚΟΥ ΤΥΠΟΥ ΧΑΝΙΩΝ</t>
  </si>
  <si>
    <t>ΚΟΝΤΟΥ ΜΑΡΙΑ</t>
  </si>
  <si>
    <t>ΑΗ956408</t>
  </si>
  <si>
    <t>ΚΟΝΤΡΑΦΟΥΡΗ ΑΡΓΥΡΩ</t>
  </si>
  <si>
    <t>ΑΚ110518</t>
  </si>
  <si>
    <t>ΚΟΠΑΝΟΥ ΑΙΚΑΤΕΡΙΝΗ</t>
  </si>
  <si>
    <t>ΑΒ425734</t>
  </si>
  <si>
    <t>ΚΟΡΔΑΣ ΧΡΗΣΤΟΣ</t>
  </si>
  <si>
    <t>ΑΑ843235</t>
  </si>
  <si>
    <t>ΓΕΝΙΚΟ ΝΟΣΟΚΟΜΕΙΟ ΝΟΣΗΜΑΤΩΝ ΘΩΡΑΚΟΣ ΑΘΗΝΩΝ "ΣΩΤΗΡΙΑ" (για τον τομέα Ψυχικής Υγείας)</t>
  </si>
  <si>
    <t>ΚΟΣΜΙΔΟΥ ΣΟΦΙΑ</t>
  </si>
  <si>
    <t>ΑΖ161057</t>
  </si>
  <si>
    <t>ΚΟΣΣΥΒΑΚΗ ΔΑΝΑΗ - ΑΝΔΡΙΑΝΗ</t>
  </si>
  <si>
    <t>ΑΑ012619</t>
  </si>
  <si>
    <t>ΚΟΤΕ ΛΟΡΕΝΑ</t>
  </si>
  <si>
    <t>ΑΚ678689</t>
  </si>
  <si>
    <t>ΚΟΥΔΟΥΝΑ ΕΙΡΗΝΗ</t>
  </si>
  <si>
    <t>Χ420437</t>
  </si>
  <si>
    <t>ΚΟΥΔΟΥΝΑΣ ΓΕΩΡΓΙΟΣ</t>
  </si>
  <si>
    <t>Ν912921</t>
  </si>
  <si>
    <t>ΓΕΝΙΚΟ ΝΟΣΟΚΟΜΕΙΟ ΜΥΤΙΛΗΝΗΣ ΒΟΣΤΑΝΕΙΟ</t>
  </si>
  <si>
    <t>ΚΟΥΚΑΛΙΩΤΗΣ ΑΝΑΣΤΑΣΙΟΣ</t>
  </si>
  <si>
    <t>ΑΗ546510</t>
  </si>
  <si>
    <t>Π.Ε.Δ.Υ. - Κ.Υ. ΒΑΡΗΣ ΑΤΤΙΚΗΣ</t>
  </si>
  <si>
    <t>ΚΟΥΚΟΥΛΑ ΦΩΤΕΙΝΗ</t>
  </si>
  <si>
    <t>Σ926550</t>
  </si>
  <si>
    <t>ΓΕΝ. ΝΟΣΟΚΟΜΕΙΟ - Κ. Υ. ΛΗΜΝΟΥ</t>
  </si>
  <si>
    <t>ΚΟΥΚΟΥΡΑ ΧΑΙΔΩ</t>
  </si>
  <si>
    <t>ΑΕ192627</t>
  </si>
  <si>
    <t>ΓΕΝΙΚΟ ΝΟΣΟΚΟΜΕΙΟ ΛΑΣΙΘΙΟΥ (ΟΡ.ΜΟΝ. ΑΓ. ΝΙΚΟΛΑΟΥ)</t>
  </si>
  <si>
    <t>ΚΟΥΝΤΟΥΡΑΣ ΓΕΩΡΓΙΟΣ</t>
  </si>
  <si>
    <t>Χ942053</t>
  </si>
  <si>
    <t>ΚΟΥΣΙΔΟΥ ΕΛΙΣΣΑΒΕΤ</t>
  </si>
  <si>
    <t>Ν623931</t>
  </si>
  <si>
    <t>ΚΟΥΤΑΛΗΣ ΧΡΗΣΤΟΣ</t>
  </si>
  <si>
    <t>Χ475792</t>
  </si>
  <si>
    <t>ΓΕΝΙΚΟ ΝΟΣΟΚΟΜΕΙΟ ΣΕΡΡΩΝ (για το ΚΕΦΙΑΠ)</t>
  </si>
  <si>
    <t>ΚΟΥΤΡΑ ΧΡΙΣΤΙΝΑ</t>
  </si>
  <si>
    <t>ΑΕ127592</t>
  </si>
  <si>
    <t>ΓΕΝΙΚΟ ΝΟΣΟΚΟΜΕΙΟ ΚΟΜΟΤΗΝΗΣ "ΣΙΣΜΑΝΟΓΛΕΙΟ" (για το ΚΕΦΙΑΠ)</t>
  </si>
  <si>
    <t>ΚΟΥΤΣΑΚΗ ΣΤΥΛΙΑΝΗ</t>
  </si>
  <si>
    <t>ΑΗ464774</t>
  </si>
  <si>
    <t>ΚΟΥΤΣΟΓΙΑΝΝΗ ΠΑΓΩΝΑ</t>
  </si>
  <si>
    <t>ΑΝ034141</t>
  </si>
  <si>
    <t>ΓΕΝΙΚΟ ΝΟΣΟΚΟΜΕΙΟ ΑΘΗΝΩΝ "Γ. ΓΕΝΝΗΜΑΤΑΣ" (για το Κ.Ψ.Υ. Χαλανδρίου)</t>
  </si>
  <si>
    <t>ΚΟΥΦΟΠΟΥΛΟΥ ΑΙΚΑΤΕΡΙΝΗ</t>
  </si>
  <si>
    <t>ΑΗ998684</t>
  </si>
  <si>
    <t>ΚΡΙΣΤΟ ΙΟΥΛΙΑΝΑ</t>
  </si>
  <si>
    <t>ΑΗ797405</t>
  </si>
  <si>
    <t>ΠΑΝ..ΓΕΝ. ΝΟΣ. ΛΑΡΙΣΑΣ  ΓΕΝ. ΝΟΣ. ΛΑΡΙΣΑΣ ΚΟΥΤΛΙΜΠΑΝΕΙΟ &amp; ΤΡΙΑΝΤΑΦΥΛΛΕΙΟ (Α.Ο.Μ.ΚΟΥΤΛΙΜΠΑΝΕΙΟ &amp; ΤΡΙ</t>
  </si>
  <si>
    <t>ΚΡΙΤΣΩΤΑΚΗΣ ΕΜΜΑΝΟΥΗΛ</t>
  </si>
  <si>
    <t>Ρ902380</t>
  </si>
  <si>
    <t>ΚΡΟΚΗ ΓΕΩΡΓΙΑ</t>
  </si>
  <si>
    <t>ΑΕ329410</t>
  </si>
  <si>
    <t>ΚΡΟΚΟΥ ΠΑΝΑΓΙΩΤΑ</t>
  </si>
  <si>
    <t>ΑΚ827641</t>
  </si>
  <si>
    <t>ΚΡΥΠΑΡΟΥ ΣΤΑΥΡΟΥΛΑ</t>
  </si>
  <si>
    <t>ΑΝ029632</t>
  </si>
  <si>
    <t>ΚΥΠΡΙΑΝΟΥ ΕΛΕΝΗ</t>
  </si>
  <si>
    <t>Χ805514</t>
  </si>
  <si>
    <t>ΚΥΠΡΙΩΤΗ ΕΙΡΗΝΗ</t>
  </si>
  <si>
    <t>Ρ788228</t>
  </si>
  <si>
    <t>ΓΕΝΙΚΟ ΝΟΣΟΚΟΜΕΙΟ ΚΕΦΑΛΛΗΝΙΑΣ</t>
  </si>
  <si>
    <t>ΚΥΡΓΙΑΝΙΔΟΥ ΑΙΚΑΤΕΡΙΝΗ</t>
  </si>
  <si>
    <t>ΑΑ072969</t>
  </si>
  <si>
    <t>ΚΥΡΠΙΤΖΗ ΝΤΑΝΙΕΛΑ</t>
  </si>
  <si>
    <t>Χ260392</t>
  </si>
  <si>
    <t>ΚΥΤΟΥΓΙΑΣ ΚΩΝΣΤΑΝΤΙΝΟΣ</t>
  </si>
  <si>
    <t>ΑΖ633315</t>
  </si>
  <si>
    <t>ΚΩΝΣΤΑΝΤΑΡΟΓΙΑΝΝΗ ΕΥΤΕΡΠΗ-ΑΝΑΣΤΑΣΙΑ</t>
  </si>
  <si>
    <t>ΑΕ754253</t>
  </si>
  <si>
    <t>ΚΩΝΣΤΑΝΤΙΝΟΠΟΥΛΟΥ ΦΩΤΕΙΝΗ-ΧΡΙΣΤΙΝΑ</t>
  </si>
  <si>
    <t>ΑΗ116442</t>
  </si>
  <si>
    <t>ΚΩΝΣΤΑΝΤΙΝΟΥ ΒΑΣΙΛΙΚΗ</t>
  </si>
  <si>
    <t>ΑΗ555967</t>
  </si>
  <si>
    <t>Π.Ε.Δ.Υ. - Κ.Υ. ΔΡΟΣΑΤΟΥ ΚΙΛΚΙΣ</t>
  </si>
  <si>
    <t>ΚΩΝΣΤΑΝΤΟΥΛΑ ΣΟΥΛΤΑΝΑ</t>
  </si>
  <si>
    <t>ΑΜ395727</t>
  </si>
  <si>
    <t>ΚΩΤΣΟΥ ΒΑΣΙΛΙΚΗ</t>
  </si>
  <si>
    <t>ΑΕ172559</t>
  </si>
  <si>
    <t>ΛΑΖΑΡΙΔΟΥ ΣΤΑΥΡΟΥΛΑ</t>
  </si>
  <si>
    <t>ΑΚ951777</t>
  </si>
  <si>
    <t>ΛΑΜΠΡΑΚΗ ΑΡΓΥΡΩ</t>
  </si>
  <si>
    <t>ΑΜ779910</t>
  </si>
  <si>
    <t>ΓΕΝΙΚΟ ΝΟΣΟΚΟΜΕΙΟ ΧΑΝΙΩΝ ΑΓΙΟΣ ΓΕΩΡΓΙΟΣ</t>
  </si>
  <si>
    <t>ΛΑΜΠΡΟΥ ΕΛΕΝΗ</t>
  </si>
  <si>
    <t>ΑΜ992454</t>
  </si>
  <si>
    <t>ΛΑΦΑΖΑΝΗ ΠΟΛΥΧΡΟΝΙΑ</t>
  </si>
  <si>
    <t>ΜΑΛ</t>
  </si>
  <si>
    <t>ΑΒ709678</t>
  </si>
  <si>
    <t>ΛΕΚΚΑΣ ΒΑΣΙΛΕΙΟΣ</t>
  </si>
  <si>
    <t>ΑΖ568386</t>
  </si>
  <si>
    <t>ΛΙΑΝΟΥ ΕΛΕΝΗ</t>
  </si>
  <si>
    <t>ΑΕ793293</t>
  </si>
  <si>
    <t>ΛΙΑΝΟΥ ΠΑΡΘΕΝΑ</t>
  </si>
  <si>
    <t>ΑΙ031114</t>
  </si>
  <si>
    <t>ΛΙΑΡΟΚΑΠΗ ΕΙΡΗΝΗ</t>
  </si>
  <si>
    <t>ΑΕ246507</t>
  </si>
  <si>
    <t>ΛΙΑΣΚΟΥ ΕΛΕΥΘΕΡΙΑ</t>
  </si>
  <si>
    <t>ΑΖ628231</t>
  </si>
  <si>
    <t>ΛΙΒΕΡΗ ΑΓΑΘΗ-ΔΑΦΝΗ</t>
  </si>
  <si>
    <t>ΑΙ119833</t>
  </si>
  <si>
    <t>ΛΙΒΙΕΡΑΤΟΣ ΕΛΕΥΘΕΡΙΟΣ</t>
  </si>
  <si>
    <t>Τ054305</t>
  </si>
  <si>
    <t>Π.Ε.Δ.Υ. ΚΕΝΤΡΟ ΥΓΕΙΑΣ ΚΑΡΠΑΘΟΥ</t>
  </si>
  <si>
    <t>ΛΙΟΓΚΑ ΕΥΑΓΓΕΛΙΑ</t>
  </si>
  <si>
    <t>ΑΒ860064</t>
  </si>
  <si>
    <t>ΛΙΟΛΙΟΣ ΜΑΡΙΟΣ</t>
  </si>
  <si>
    <t>Φ052308</t>
  </si>
  <si>
    <t>ΛΙΟΛΙΟΥΣΗΣ ΓΕΩΡΓΙΟΣ</t>
  </si>
  <si>
    <t>ΑΙ817361</t>
  </si>
  <si>
    <t>ΛΙΟΝΤΟΥ ΜΑΡΙΑ</t>
  </si>
  <si>
    <t>ΑΖ737884</t>
  </si>
  <si>
    <t>ΛΟΓΑΡΑ ΑΓΟΡΑΣΤΗ</t>
  </si>
  <si>
    <t>ΑΑ276350</t>
  </si>
  <si>
    <t>ΓΕΝΙΚΟ ΝΟΣΟΚΟΜΕΙΟ ΧΑΛΚΙΔΙΚΗΣ (για το ΚΕΦΙΑΠ)</t>
  </si>
  <si>
    <t>ΛΟΓΟΘΕΤΗ ΛΑΜΠΕΤΙΑ</t>
  </si>
  <si>
    <t>Χ638264</t>
  </si>
  <si>
    <t>ΓΕΝΙΚΟ ΝΟΣΟΚΟΜΕΙΟ ΜΕΣΣΗΝΙΑΣ  (ΕΔΡΑ ΚΑΛΑΜΑΤΑ) (ΟΡΓ.ΜΟΝΑΔΑ ΕΔΡΑΣ ΚΑΛΑΜΑΤΑ)</t>
  </si>
  <si>
    <t>ΛΟΛΟΥ ΕΛΝΤΑ</t>
  </si>
  <si>
    <t>ΑΙ047369</t>
  </si>
  <si>
    <t>ΤΕ ΕΠΙΣΚΕΠΤΩΝ - ΤΡΙΩΝ ΥΓΕΙΑΣ</t>
  </si>
  <si>
    <t>ΛΟΥΠΗ ΕΥΣΤΡΑΤΙΑ</t>
  </si>
  <si>
    <t>ΑΜ229683</t>
  </si>
  <si>
    <t>ΛΩΛΗ ΣΟΦΙΑ</t>
  </si>
  <si>
    <t>ΑΚ024704</t>
  </si>
  <si>
    <t>ΜΑΘΟΥ ΠΟΛΥΞΕΝΗ</t>
  </si>
  <si>
    <t>ΑΖ549043</t>
  </si>
  <si>
    <t>ΜΑΚΡΗΣ ΑΘΑΝΑΣΙΟΣ</t>
  </si>
  <si>
    <t>Ρ718541</t>
  </si>
  <si>
    <t>ΜΑΛΑΜΑ ΜΑΡΙΑ</t>
  </si>
  <si>
    <t>Χ972948</t>
  </si>
  <si>
    <t>ΜΑΛΑΝΟΣ ΣΠΥΡΙΔΩΝ</t>
  </si>
  <si>
    <t>Χ469276</t>
  </si>
  <si>
    <t xml:space="preserve">ΜΑΝΔΑΡΑΚΑ  ΜΑΡΙΑ </t>
  </si>
  <si>
    <t>ΑΗ939987</t>
  </si>
  <si>
    <t>Π.Ε.Δ.Υ. ΚΕΝΤΡΟ ΥΓΕΙΑΣ ΑΝΔΡΟΥ</t>
  </si>
  <si>
    <t>ΜΑΝΙΑΔΑΚΗ ΕΥΑΝΘΙΑ</t>
  </si>
  <si>
    <t>ΑΖ966074</t>
  </si>
  <si>
    <t>ΜΑΝΙΦΑΒΑ ΑΛΙΚΗ</t>
  </si>
  <si>
    <t>ΑΕ588191</t>
  </si>
  <si>
    <t>ΜΑΝΟΥ ΜΑΡΙΑ</t>
  </si>
  <si>
    <t>ΑΜ051801</t>
  </si>
  <si>
    <t>ΓΕΝΙΚΟ ΝΟΣΟΚΟΜΕΙΟ ΑΝΑΤΟΛΙΚΗΣ ΑΧΑΪΑΣ (ΟΡΓ.ΜΟΝ. ΕΔΡ. ΑΙΓΙΟ)</t>
  </si>
  <si>
    <t>ΜΑΝΤΑΔΟΠΟΥΛΟΥ ΠΟΛΥΞΕΝΗ</t>
  </si>
  <si>
    <t>Χ879876</t>
  </si>
  <si>
    <t>ΜΑΝΤΗ ΠΑΝΑΓΙΩΤΑ</t>
  </si>
  <si>
    <t>ΑΗ722652</t>
  </si>
  <si>
    <t>ΜΑΡΑΓΚΑΚΗ ΓΕΩΡΓΙΑ</t>
  </si>
  <si>
    <t>ΑΗ459335</t>
  </si>
  <si>
    <t>Π.Ε.Δ.Υ. - Κ.Υ. ΙΟΥ ΚΥΚΛΑΔΩΝ</t>
  </si>
  <si>
    <t>ΜΑΡΑΓΚΑΚΗ ΕΛΕΝΗ</t>
  </si>
  <si>
    <t>ΑΕ962538</t>
  </si>
  <si>
    <t>ΠΑΝΕΠΙΣΤΗΜΙΑΚΟ ΓΕΝΙΚΟ ΝΟΣΟΚΟΜΕΙΟ ΗΡΑΚΛΕΙΟΥ - ΓΕΝΙΚΟ ΝΟΣΟΚΟΜΕΙΟ "ΒΕΝΙΖΕΛΕΙΟ" (ΟΡΓ.ΜΟΝ. ΕΔΡΑΣ ΗΡΑΚΛΕΙΟ) (για τη Μ.Ε.Θ .- Μ.Α.Φ. Παίδων)</t>
  </si>
  <si>
    <t>ΜΑΡΓΑΡΙΤΗΣ ΔΗΜΗΤΡΗΣ</t>
  </si>
  <si>
    <t>Φ282206</t>
  </si>
  <si>
    <t>ΜΑΡΓΙΟΛΑΚΗ ΑΝΝΑ</t>
  </si>
  <si>
    <t>ΑΙ442982</t>
  </si>
  <si>
    <t>ΓΕΝΙΚΟ ΝΟΣΟΚΟΜΕΙΟ ΧΑΝΙΩΝ "ΑΓΙΟΣ ΓΕΩΡΓΙΟΣ" (για τον τομέα Ψυχικής Υγείας)</t>
  </si>
  <si>
    <t>ΜΑΡΙΝΑΚΗ ΧΡΥΣΟΥΛΑ</t>
  </si>
  <si>
    <t>ΑΖ573918</t>
  </si>
  <si>
    <t>ΜΑΡΙΝΑΚΗΣ ΓΡΗΓΟΡΙΟΣ</t>
  </si>
  <si>
    <t>ΑΚ480457</t>
  </si>
  <si>
    <t>ΜΑΡΚΗ ΡΟΔΑΝΘΗ-ΜΑΡΙΑ</t>
  </si>
  <si>
    <t>Χ835364</t>
  </si>
  <si>
    <t>ΓΕΝΙΚΟ ΝΟΣΟΚΟΜΕΙΟ ΚΑΡΠΕΝΗΣΙΟΥ</t>
  </si>
  <si>
    <t>ΜΑΡΚΟΠΟΥΛΟΣ ΑΠΟΣΤΟΛΟΣ</t>
  </si>
  <si>
    <t>ΑΗ546983</t>
  </si>
  <si>
    <t>ΜΑΡΟΥΛΗ ΓΕΩΡΓΙΑ</t>
  </si>
  <si>
    <t>ΑΖ538698</t>
  </si>
  <si>
    <t>ΜΑΣΟΥΡΑΣ ΙΩΑΝΝΗΣ</t>
  </si>
  <si>
    <t>Χ366155</t>
  </si>
  <si>
    <t>ΜΑΥΡΟΓΙΑΝΝΙΔΟΥ ΕΙΡΗΝΗ</t>
  </si>
  <si>
    <t>Τ230464</t>
  </si>
  <si>
    <t>ΜΑΥΡΟΕΙΔΗΣ ΠΑΝΑΓΙΩΤΗΣ</t>
  </si>
  <si>
    <t>ΑΑ326921</t>
  </si>
  <si>
    <t>ΜΕΙΜΕΤΗ ΧΡΙΣΤΙΝΑ</t>
  </si>
  <si>
    <t>ΑΗ172892</t>
  </si>
  <si>
    <t>ΜΕΛΙΔΗΣ ΚΩΝΣΤΑΝΤΙΝΟΣ</t>
  </si>
  <si>
    <t>Χ310146</t>
  </si>
  <si>
    <t>ΜΕΡΚΟΥΡΗ ΚΩΝΣΤΑΝΤΙΝΑ</t>
  </si>
  <si>
    <t>ΑΚ532947</t>
  </si>
  <si>
    <t>ΜΕΤΑΛΛΙΝΟΥ ΔΗΜΗΤΡΑ</t>
  </si>
  <si>
    <t>Φ007151</t>
  </si>
  <si>
    <t>ΜΕΤΑΛΛΟΠΟΥΛΟΥ ΕΛΕΥΘΕΡΙΑ</t>
  </si>
  <si>
    <t>Φ206335</t>
  </si>
  <si>
    <t>ΜΕΤΑΞΗ ΣΤΥΛΙΑΝΗ</t>
  </si>
  <si>
    <t>Χ420756</t>
  </si>
  <si>
    <t>ΜΕΧΜΕΤ ΟΓΛΟΥ ΣΤΕΦΑΝΟΣ</t>
  </si>
  <si>
    <t>ΑΙ532647</t>
  </si>
  <si>
    <t>ΜΗΛΙΑΡΑ ΕΛΕΝΗ</t>
  </si>
  <si>
    <t>ΠΟΛ</t>
  </si>
  <si>
    <t>ΑΜ482924</t>
  </si>
  <si>
    <t>ΜΗΛΙΑΡΕΣΗ ΜΑΡΙΑ</t>
  </si>
  <si>
    <t>Χ385012</t>
  </si>
  <si>
    <t>ΜΗΤΑΛΟΥΛΗ ΑΝΝΑ</t>
  </si>
  <si>
    <t>Χ910234</t>
  </si>
  <si>
    <t>ΜΗΤΣΗ ΜΑΡΓΑΡΙΤΑ</t>
  </si>
  <si>
    <t>ΑΚ793378</t>
  </si>
  <si>
    <t>ΜΙΧΑΗΛΙΔΟΥ ΚΑΛΛΙΟΠΗ-ΚΥΡΙΑΚΗ</t>
  </si>
  <si>
    <t>ΑΒ021234</t>
  </si>
  <si>
    <t>ΓΕΝΙΚΟ ΝΟΣΟΚΟΜΕΙΟ ΚΕΝΤΡΟ ΥΓΕΙΑΣ ΝΑΞΟΥ</t>
  </si>
  <si>
    <t>ΜΙΧΑΗΛΙΔΟΥ ΣΟΦΙΑ</t>
  </si>
  <si>
    <t>ΑΖ891545</t>
  </si>
  <si>
    <t>ΜΙΧΑΗΛΙΔΟΥ ΧΡΙΣΤΙΝΑ</t>
  </si>
  <si>
    <t>ΑΕ394694</t>
  </si>
  <si>
    <t>ΜΙΧΑΛΟΠΟΥΛΟΥ ΑΝΤΙΓΟΝΗ</t>
  </si>
  <si>
    <t>Φ214001</t>
  </si>
  <si>
    <t>ΓΕΝΙΚΟ ΝΟΣΟΚΟΜΕΙΟ ΗΛΕΙΑΣ (ΟΡ.ΜΟΝ. ΑΜΑΛΙΑΔΑ)</t>
  </si>
  <si>
    <t>ΜΙΧΑΛΟΠΟΥΛΟΥ ΣΤΑΜΑΤΙΚΗ</t>
  </si>
  <si>
    <t>ΑΒ037232</t>
  </si>
  <si>
    <t>ΜΙΧΟΥ ΓΕΩΡΓΙΑ-ΖΩΗ</t>
  </si>
  <si>
    <t>ΑΖ783341</t>
  </si>
  <si>
    <t>ΜΟΚΙΚΑ ΙΟΡΔΑΝΑ</t>
  </si>
  <si>
    <t>ΑΕ345454</t>
  </si>
  <si>
    <t>ΜΟΣΚΟΦΟΓΛΟΥ ΠΑΝΑΓΙΩΤΑ</t>
  </si>
  <si>
    <t>ΑΖ613677</t>
  </si>
  <si>
    <t>ΓΕΝΙΚΟ ΝΟΣΟΚΟΜΕΙΟ ΚΑΤΕΡΙΝΗΣ</t>
  </si>
  <si>
    <t>ΜΟΥΞΙΟΥ ΣΤΥΛΙΑΝΗ</t>
  </si>
  <si>
    <t>ΑΗ405230</t>
  </si>
  <si>
    <t>ΜΟΥΡΑΤΙΔΟΥ ΘΕΟΔΟΣΙΑ</t>
  </si>
  <si>
    <t>ΑΗ921317</t>
  </si>
  <si>
    <t>ΜΟΥΡΑΤΙΔΟΥ ΣΜΑΡΩ</t>
  </si>
  <si>
    <t>ΑΒ137365</t>
  </si>
  <si>
    <t>ΜΟΥΡΓΟΣ ΠΑΝΤΕΛΗΣ</t>
  </si>
  <si>
    <t>ΑΖ406193</t>
  </si>
  <si>
    <t>ΜΟΥΡΚΟΥ ΕΙΡΗΝΗ</t>
  </si>
  <si>
    <t>ΑΕ866981</t>
  </si>
  <si>
    <t>ΜΟΥΣΤΑΚΗ ΜΑΡΙΑ</t>
  </si>
  <si>
    <t>Φ079834</t>
  </si>
  <si>
    <t>ΜΟΥΣΤΑΚΛΗ ΣΤΑΜΑΤΑ</t>
  </si>
  <si>
    <t>ΑΗ986817</t>
  </si>
  <si>
    <t>ΜΠΑΚΑΛΗ ΦΛΩΡΙΝΑ</t>
  </si>
  <si>
    <t>ΤΑΞ</t>
  </si>
  <si>
    <t>ΑΚ235419</t>
  </si>
  <si>
    <t>ΜΠΑΚΗ ΠΑΡΑΣΚΕΥΗ</t>
  </si>
  <si>
    <t>ΑΖ222518</t>
  </si>
  <si>
    <t>ΜΠΑΚΟΠΟΥΛΟΥ ΟΛΥΜΠΙΑ</t>
  </si>
  <si>
    <t>ΑΕ226163</t>
  </si>
  <si>
    <t>ΜΠΑΛΟΣ ΝΙΚΟΛΑΟΣ</t>
  </si>
  <si>
    <t>ΑΗ666814</t>
  </si>
  <si>
    <t>ΓΕΝΙΚΟ ΝΟΣΟΚΟΜΕΙΟ ΠΕΛΛΑΣ  (ΕΔΡΑ ΓΙΑΝΝΙΤΣΑ)</t>
  </si>
  <si>
    <t>ΜΠΑΜΠΟΥΡΗ ΘΕΟΔΩΡΑ</t>
  </si>
  <si>
    <t>ΑΒ768719</t>
  </si>
  <si>
    <t>ΓΕΝΙΚΟ ΝΟΣΟΚΟΜΕΙΟ ΧΑΛΚΙΔΑΣ - ΓΕΝ. ΝΟΣΟΚ. Κ. Υ. ΚΑΡΥΣΤΟΥ - ΓΕΝ. ΝΟΣΟΚΟΜΕΙΟ - Κ. Υ. ΚΥΜΗΣ (ΚΥΜΗ)</t>
  </si>
  <si>
    <t>ΜΠΑΝΙΑ ΜΑΛΑΜΑΤΗ</t>
  </si>
  <si>
    <t>ΑΙ735193</t>
  </si>
  <si>
    <t>ΜΠΑΝΤΑΚ ΤΟΥΛΑΙ</t>
  </si>
  <si>
    <t>ΣΑΜ</t>
  </si>
  <si>
    <t>ΑΖ612844</t>
  </si>
  <si>
    <t>ΜΠΑΠΚΑ ΓΕΩΡΓΙΑ</t>
  </si>
  <si>
    <t>ΑΖ308846</t>
  </si>
  <si>
    <t>ΠΑΝΕΠΙΣΤΗΜΙΑΚΟ ΓΕΝΙΚΟ ΝΟΣΟΚΟΜΕΙΟ ΗΡΑΚΛΕΙΟΥ - ΓΕΝΙΚΟ ΝΟΣΟΚΟΜΕΙΟ "ΒΕΝΙΖΕΛΕΙΟ" (ΟΡΓ.ΜΟΝ. ΕΔΡΑΣ ΗΡΑΚΛΕΙΟ) (για τη Μ.Ε.Ν.Ν.)</t>
  </si>
  <si>
    <t>ΜΠΑΡΑΚΟΥ ΕΛΕΝΗ</t>
  </si>
  <si>
    <t>Χ290142</t>
  </si>
  <si>
    <t>ΜΠΑΡΜΠΑΡΗΓΟΥ  ΣΑΡΑΝΤΙΑ</t>
  </si>
  <si>
    <t>ΑΑ108801</t>
  </si>
  <si>
    <t>ΜΠΑΡΜΠΕΡΗ ΕΛΕΝΗ</t>
  </si>
  <si>
    <t>ΑΓΓ</t>
  </si>
  <si>
    <t>Ρ182361</t>
  </si>
  <si>
    <t>ΜΠΑΣΔΕΚΗ ΣΤΥΛΙΑΝΗ</t>
  </si>
  <si>
    <t>ΑΜ619410</t>
  </si>
  <si>
    <t>ΜΠΑΣΤΑΝΗ ΔΕΣΠΟΙΝΑ</t>
  </si>
  <si>
    <t>ΑΒ998499</t>
  </si>
  <si>
    <t>ΜΠΕΚΟΥ ΕΥΤΥΧΙΑ</t>
  </si>
  <si>
    <t>ΑΜ331998</t>
  </si>
  <si>
    <t>ΜΠΕΝΕΤΑΤΟΥ ΚΥΡΙΑΚΗ</t>
  </si>
  <si>
    <t>ΑΚ095917</t>
  </si>
  <si>
    <t>ΜΠΕΡΕΤΑΣ ΝΙΚΟΛΑΟΣ</t>
  </si>
  <si>
    <t>ΑΚ799026</t>
  </si>
  <si>
    <t>ΜΠΕΣΑ ΕΙΡΗΝΗ</t>
  </si>
  <si>
    <t>ΑΑ971461</t>
  </si>
  <si>
    <t>ΜΠΙΝΟΣ ΠΑΡΑΣΚΕΥΑΣ</t>
  </si>
  <si>
    <t>ΑΚ433945</t>
  </si>
  <si>
    <t>ΓΕΝΙΚΟ ΝΟΣΟΚΟΜΕΙΟ ΠΕΛΛΑΣ (ΟΡΓ.ΜΟΝ.ΕΔΡΑΣ ΕΔΕΣΣΑ) (για το ΚΕΦΙΑΠ)</t>
  </si>
  <si>
    <t>ΜΠΛΟΓΚΟΥΡΑ ΒΑΣΙΛΙΚΗ</t>
  </si>
  <si>
    <t>Ρ900334</t>
  </si>
  <si>
    <t>ΜΠΛΟΥΚΑΣ ΦΩΤΙΟΣ</t>
  </si>
  <si>
    <t>ΑΚ020074</t>
  </si>
  <si>
    <t>ΓΕΝΙΚΟ ΝΟΣΟΚΟΜΕΙΟ "ΜΑΜΑΤΣΕΙΟ"-"ΜΠΟΔΟΣΑΚΕΙΟ"  (ΠΤΟΛΕΜΑΪΔΑ ΜΠΟΔΟΣΑΚΕΙΟ)</t>
  </si>
  <si>
    <t>ΜΠΟΘΟΥ ΑΝΑΣΤΑΣΙΑ</t>
  </si>
  <si>
    <t>ΑΒ009924</t>
  </si>
  <si>
    <t>ΜΠΟΝ ΦΡΑΓΚΙΣΚΟΣ</t>
  </si>
  <si>
    <t>ΑΚ463869</t>
  </si>
  <si>
    <t>Π.Ε.Δ.Υ. - Κ.Υ. ΚΑΡΠΑΘΟΥ ΔΩΔΕΚΑΝΗΣΟΥ</t>
  </si>
  <si>
    <t>ΜΠΟΤΣΑΚΗΣ ΚΩΝΣΤΑΝΤΙΝΟΣ</t>
  </si>
  <si>
    <t>ΑΙ763362</t>
  </si>
  <si>
    <t>ΜΠΟΥΓΑΤΣΑ ΜΑΡΙΑ</t>
  </si>
  <si>
    <t>ΑΖ434306</t>
  </si>
  <si>
    <t>Π.Ε.Δ.Υ. - Κ.Υ. ΑΝΤΙΣΣΑΣ ΛΕΣΒΟΥ</t>
  </si>
  <si>
    <t>ΜΠΟΥΔΟΥΡΗ ΕΥΘΑΛΙΑ</t>
  </si>
  <si>
    <t>ΑΗ190335</t>
  </si>
  <si>
    <t>Π.Ε.Δ.Υ. - Κ.Υ. ΘΕΡΜΗΣ ΘΕΣΣΑΛΟΝΙΚΗΣ</t>
  </si>
  <si>
    <t>ΜΠΟΥΛΟΜΥΤΗ ΕΥΑΓΓΕΛΙΑ</t>
  </si>
  <si>
    <t>Π794094</t>
  </si>
  <si>
    <t>ΜΠΟΥΡΓΑΖΑ ΣΤΕΛΑ</t>
  </si>
  <si>
    <t>ΑΒ102125</t>
  </si>
  <si>
    <t>ΜΠΟΥΡΔΟΠΟΥΛΟΥ ΑΘΗΝΑ</t>
  </si>
  <si>
    <t>Τ272704</t>
  </si>
  <si>
    <t>ΜΠΟΥΡΜΠΟΥΛΑ ΙΩΑΝΝΑ</t>
  </si>
  <si>
    <t>ΑΖ708123</t>
  </si>
  <si>
    <t>ΜΠΡΑ ΕΛΕΥΘΕΡΙΑ</t>
  </si>
  <si>
    <t>Χ516702</t>
  </si>
  <si>
    <t>ΜΩΡΑΙΤΗ ΧΡΥΣΑ</t>
  </si>
  <si>
    <t>ΑΕ792387</t>
  </si>
  <si>
    <t>ΜΩΡΑΙΤΟΥ ΚΥΡΙΑΚΗ</t>
  </si>
  <si>
    <t>ΦΡΑ</t>
  </si>
  <si>
    <t>ΑΕ631407</t>
  </si>
  <si>
    <t>ΜΩΥΣΙΑΔΟΥ ΑΝΑΣΤΑΣΙΑ</t>
  </si>
  <si>
    <t>Χ028496</t>
  </si>
  <si>
    <t>ΜΩΥΣΙΔΟΥ ΣΟΝΙΑ</t>
  </si>
  <si>
    <t>ΑΒ708961</t>
  </si>
  <si>
    <t>ΝΑΒΑΚΟΥΔΗ ΑΙΚΑΤΕΡΙΝΗ</t>
  </si>
  <si>
    <t>ΑΒ100323</t>
  </si>
  <si>
    <t>ΝΑΚΟΥ ΑΡΓΥΡΩ</t>
  </si>
  <si>
    <t>ΑΗ378540</t>
  </si>
  <si>
    <t>ΝΑΛΠΑΝΤΙΔΟΥ ΜΑΡΙΑ ΚΩΝΣΤΑΝΤΙΝΑ</t>
  </si>
  <si>
    <t>ΛΑΖ</t>
  </si>
  <si>
    <t>ΑΕ677229</t>
  </si>
  <si>
    <t>ΝΑΝΑΥΡΑΚΗΣ ΘΕΟΔΟΣΙΟΣ</t>
  </si>
  <si>
    <t>Σ999600</t>
  </si>
  <si>
    <t>ΓΕΝΙΚΟ ΝΟΣΟΚΟΜΕΙΟ ΧΙΟΥ ΣΚΥΛΙΤΣΕΙΟ</t>
  </si>
  <si>
    <t>ΝΑΝΝΟΥ ΕΙΡΗΝΗ</t>
  </si>
  <si>
    <t>ΑΚ076452</t>
  </si>
  <si>
    <t>ΝΑΣΙΟΣ ΓΡΗΓΟΡΙΟΣ</t>
  </si>
  <si>
    <t>ΑΗ761469</t>
  </si>
  <si>
    <t>ΝΑΣΤΟΥ ΑΦΡΟΔΙΤΗ</t>
  </si>
  <si>
    <t>Χ408830</t>
  </si>
  <si>
    <t>ΝΑΤΣΙΚΑ ΜΑΡΙΑ</t>
  </si>
  <si>
    <t>ΑΒ747166</t>
  </si>
  <si>
    <t>ΝΑΤΣΟΥΔΗ ΕΠΙΣΤΗΜΗ</t>
  </si>
  <si>
    <t>ΑΑ256420</t>
  </si>
  <si>
    <t>ΝΕΟΦΥΤΙΔΟΥ ΟΥΡΑΝΙΑ</t>
  </si>
  <si>
    <t>ΑΜ930756</t>
  </si>
  <si>
    <t>ΝΙΚΟΛΑΚΟΥ ΠΟΛΥΞΕΝΗ</t>
  </si>
  <si>
    <t>Χ875892</t>
  </si>
  <si>
    <t>ΝΙΚΟΛΟΠΟΥΛΟΣ ΠΑΝΑΓΙΩΤΗΣ</t>
  </si>
  <si>
    <t>Χ334580</t>
  </si>
  <si>
    <t>ΓΕΝΙΚΟ ΝΟΣΟΚΟΜΕΙΟ ΗΛΕΙΑΣ (ΟΡ.ΜΟΝ. ΠΥΡΓΟΣ)</t>
  </si>
  <si>
    <t>ΝΙΚΟΛΟΠΟΥΛΟΥ ΣΟΦΙΑ</t>
  </si>
  <si>
    <t>ΑΒ776868</t>
  </si>
  <si>
    <t>ΝΙΚΟΥ ΜΑΡΙΑ</t>
  </si>
  <si>
    <t>ΖΩΗ</t>
  </si>
  <si>
    <t>ΑΕ727316</t>
  </si>
  <si>
    <t>ΝΟΤΟΥ ΑΓΓΕΛΑ</t>
  </si>
  <si>
    <t>ΑΗ539870</t>
  </si>
  <si>
    <t>Π.Ε.Δ.Υ. - Κ.Υ. ΜΕΓΑΡΩΝ ΑΤΤΙΚΗΣ</t>
  </si>
  <si>
    <t>ΝΤΟΒΑ ΙΩΑΝΝΑ</t>
  </si>
  <si>
    <t>ΑΒ427266</t>
  </si>
  <si>
    <t>ΝΤΟΥΜΑΝΗ ΒΑΣΙΛΙΚΗ</t>
  </si>
  <si>
    <t>ΑΒ093060</t>
  </si>
  <si>
    <t>ΝΤΟΥΝΙ ΕΡΓΚΕΣΤΑ</t>
  </si>
  <si>
    <t>ΖΑΓ</t>
  </si>
  <si>
    <t>ΓΕΝΙΚΟ ΝΟΣΟΚΟΜΕΙΟ ΠΑΤΡΩΝ (ΟΡΓ.ΜΟΝΑΔΑ ΕΔΡΑΣ ΠΑΤΡΑ)</t>
  </si>
  <si>
    <t>ΝΤΟΥΡΑ ΠΑΝΑΓΙΩΤΑ</t>
  </si>
  <si>
    <t>ΑΒ836875</t>
  </si>
  <si>
    <t>ΞΑΚΟΥΣΤΟΥ ΕΥΦΡΟΣΥΝΗ</t>
  </si>
  <si>
    <t>Χ816929</t>
  </si>
  <si>
    <t>ΞΕΚΑΡΔΑΚΗΣ ΓΕΩΡΓΙΟΣ</t>
  </si>
  <si>
    <t>Χ352567</t>
  </si>
  <si>
    <t>ΞΕΚΟΥΚΗ ΔΕΣΠΟΙΝΑ</t>
  </si>
  <si>
    <t>ΑΖ025463</t>
  </si>
  <si>
    <t>ΞΕΝΙΔΟΥ ΕΥΑΓΓΕΛΙΑ</t>
  </si>
  <si>
    <t>ΑΚ526824</t>
  </si>
  <si>
    <t>ΞΕΡΓΙΑ ΣΟΦΙΑ</t>
  </si>
  <si>
    <t>ΑΖ741003</t>
  </si>
  <si>
    <t>ΞΗΜΕΡΑΚΗ ΕΥΤΥΧΙΑ</t>
  </si>
  <si>
    <t>ΑΕ967111</t>
  </si>
  <si>
    <t>ΓΕΝΙΚΟ ΝΟΣΟΚΟΜΕΙΟ ΡΕΘΥΜΝΟΥ (για τη Μ.Ε.Θ. - Μ.Α.Φ.)</t>
  </si>
  <si>
    <t>ΞΗΝΤΑΡΑΣ ΔΗΜΗΤΡΙΟΣ</t>
  </si>
  <si>
    <t>ΑΗ978919</t>
  </si>
  <si>
    <t>ΓΕΝΙΚΟ ΑΝΤΙΚΑΡΚΙΝΙΚΟ ΟΓΚΟΛΟΓΙΚΟ ΝΟΣΟΚΟΜΕΙΟ ΑΘΗΝΩΝ "ΑΓΙΟΣ ΣΑΒΒΑΣ" (για τη Μ.Ε.Θ. - Μ.Α.Φ.)</t>
  </si>
  <si>
    <t>ΟΔΑΤΖΙΔΟΥ ΜΑΡΙΑ</t>
  </si>
  <si>
    <t>ΑΖ428872</t>
  </si>
  <si>
    <t>ΓΕΝΙΚΟ ΝΟΣΟΚΟΜΕΙΟ ΑΤΤΙΚΗΣ ΣΙΣΜΑΝΟΓΛΕΙΟ ΑΜΑΛΙΑ ΦΛΕΜΙΓΚ (ΑΜ. ΦΛΕΜΙΓΚ)</t>
  </si>
  <si>
    <t>ΟΙΚΟΝΟΜΙΔΗΣ ΙΩΑΝΝΗΣ</t>
  </si>
  <si>
    <t>Ρ284891</t>
  </si>
  <si>
    <t>ΟΙΚΟΝΟΜΟΠΟΥΛΟΥ ΑΝΝΑ</t>
  </si>
  <si>
    <t>Χ302695</t>
  </si>
  <si>
    <t>ΟΡΦΑΝΑΚΟΥ ΠΑΡΑΣΚΕΥΗ</t>
  </si>
  <si>
    <t>Χ405742</t>
  </si>
  <si>
    <t>ΟΡΦΑΝΟΥ ΓΕΩΡΓΙΑ</t>
  </si>
  <si>
    <t>ΑΖ712987</t>
  </si>
  <si>
    <t>ΟΥΔΑΤΖΗΣ ΓΕΩΡΓΙΟΣ</t>
  </si>
  <si>
    <t>ΑΑ441577</t>
  </si>
  <si>
    <t>ΟΥΖΟΥΝΗ ΑΠΟΣΤΟΛΙΝΑ</t>
  </si>
  <si>
    <t>ΑΖ846885</t>
  </si>
  <si>
    <t>ΠΑΓΩΝΑΚΗ ΧΡΥΣΑ</t>
  </si>
  <si>
    <t>ΚΑΡ</t>
  </si>
  <si>
    <t>ΑΜ627143</t>
  </si>
  <si>
    <t>ΠΑΓΩΝΗ ΑΓΓΕΛΙΚΗ ΜΙΧΑΛΙΑ</t>
  </si>
  <si>
    <t>ΑΖ538033</t>
  </si>
  <si>
    <t>ΠΑΛΑΙΟΚΩΣΤΑ ΓΕΩΡΓΙΑ</t>
  </si>
  <si>
    <t>ΑΖ219052</t>
  </si>
  <si>
    <t>ΠΑΛΑΣΗ ΣΤΑΜΑΤΙΑ</t>
  </si>
  <si>
    <t>ΑΙ669590</t>
  </si>
  <si>
    <t>ΠΑΛΛΑ ΜΑΡΘΑ</t>
  </si>
  <si>
    <t>ΑΗ762416</t>
  </si>
  <si>
    <t>ΠΑΝΑΓΑΚΗ ΚΑΛΛΙΟΠΗ</t>
  </si>
  <si>
    <t>Χ286726</t>
  </si>
  <si>
    <t>ΠΑΝΑΓΙΩΤΟΠΟΥΛΟΣ ΠΑΝΑΓΙΩΤΗΣ</t>
  </si>
  <si>
    <t>Σ617830</t>
  </si>
  <si>
    <t>ΠΑΝΑΓΙΩΤΟΠΟΥΛΟΥ ΚΑΛΟΜΟΙΡΑ</t>
  </si>
  <si>
    <t>ΑΗ518944</t>
  </si>
  <si>
    <t>ΠΑΝΑΓΙΩΤΟΠΟΥΛΟΥ ΠΑΡΑΣΚΕΥΗ</t>
  </si>
  <si>
    <t>ΑΕ516520</t>
  </si>
  <si>
    <t>ΠΑΝΑΓΙΩΤΟΥ ΜΑΡΙΑΝΑ</t>
  </si>
  <si>
    <t>ΑΖ611933</t>
  </si>
  <si>
    <t>ΠΑΝΑΓΟΥ ΕΥΑΓΓΕΛΙΑ</t>
  </si>
  <si>
    <t>ΑΗ776209</t>
  </si>
  <si>
    <t>ΠΑΝΕΛΛΗ ΓΑΡΥΦΑΛΙΑ</t>
  </si>
  <si>
    <t>Σ449310</t>
  </si>
  <si>
    <t>Π.Ε.Δ.Υ. - Μ.Υ. ΗΡΑΚΛΕΙΟΥ</t>
  </si>
  <si>
    <t>ΠΑΝΟΥ ΣΟΦΙΑ ΑΝΤΩΝΙΑ</t>
  </si>
  <si>
    <t>Τ055076</t>
  </si>
  <si>
    <t>ΠΑΝΤΖΙΑΡΕΛΑ ΕΥΑΓΓΕΛΙΑ</t>
  </si>
  <si>
    <t>ΑΚ885871</t>
  </si>
  <si>
    <t>ΠΑΝΤΟΥ ΣΤΑΥΡΟΥΛΑ</t>
  </si>
  <si>
    <t>ΑΙ234056</t>
  </si>
  <si>
    <t>ΓΕΝΙΚΟ ΝΟΣΟΚΟΜΕΙΟ ΑΘΗΝΩΝ "Γ. ΓΕΝΝΗΜΑΤΑΣ" (για τη Μ.Ε.Θ.-Μ.Α.Φ.)</t>
  </si>
  <si>
    <t>ΠΑΝΤΟΥΡΑ ΜΑΡΙΑΝΝΑ</t>
  </si>
  <si>
    <t>Φ195306</t>
  </si>
  <si>
    <t>ΠΑΠΑΓΕΩΡΓΙΟΥ ΠΕΤΡΟΣ</t>
  </si>
  <si>
    <t>ΑΒ844913</t>
  </si>
  <si>
    <t>ΠΑΠΑΔΑΚΗ ΠΗΓΗ</t>
  </si>
  <si>
    <t>ΑΕ472132</t>
  </si>
  <si>
    <t>Π.Ε.Δ.Υ. - Π.Π.Ι. ΧΩΡΑΣ ΣΦΑΚΙΩΝ</t>
  </si>
  <si>
    <t>ΠΑΠΑΔΗΜΗΤΡΙΟΥ ΠΑΝΑΓΙΩΤΑ</t>
  </si>
  <si>
    <t>ΑΜ817310</t>
  </si>
  <si>
    <t>ΠΑΠΑΔΟΠΟΥΛΟΥ ΘΕΟΠΙΣΤΗ</t>
  </si>
  <si>
    <t>ΑΕ374914</t>
  </si>
  <si>
    <t>ΠΑΠΑΔΟΠΟΥΛΟΥ ΚΥΡΙΑΚΗ</t>
  </si>
  <si>
    <t>ΧΡΥ</t>
  </si>
  <si>
    <t>ΑΗ792130</t>
  </si>
  <si>
    <t>ΠΑΠΑΔΟΠΟΥΛΟΥ ΜΑΛΒΙΝΑ</t>
  </si>
  <si>
    <t>ΒΙΤ</t>
  </si>
  <si>
    <t>ΑΑ794343</t>
  </si>
  <si>
    <t>ΠΑΠΑΘΑΝΑΣΙΟΥ ΓΕΏΡΓΙΟΣ</t>
  </si>
  <si>
    <t>Χ655624</t>
  </si>
  <si>
    <t>ΓΕΝΙΚΟ ΝΟΣΟΚΟΜΕΙΟ ΣΥΡΟΥ "ΒΑΡΔΑΚΕΙΟ ΚΑΙ ΠΡΩΙΟ" (για το ΚΕΦΙΑΠ ΣΥΡΟΥ)</t>
  </si>
  <si>
    <t>ΠΑΠΑΘΕΟΔΩΡΟΥ ΠΑΝΑΓ</t>
  </si>
  <si>
    <t>Χ896805</t>
  </si>
  <si>
    <t>Π.Ε.Δ.Υ. - Κ.Υ. ΒΑΜΟΥ</t>
  </si>
  <si>
    <t>ΠΑΠΑΚΩΝΣΤΑΝΤΙΝΟΥ ΧΡΙΣΤΙΝΑ</t>
  </si>
  <si>
    <t>ΑΕ812498</t>
  </si>
  <si>
    <t>ΠΑΠΑΚΩΝΣΤΑΝΤΙΝΟΥ ΜΠΡΑΤΗ ΧΡΥΣΙΑΝΝΑ</t>
  </si>
  <si>
    <t>Φ003859</t>
  </si>
  <si>
    <t>ΠΑΠΑΛΕΞΗΣ ΠΕΤΡΟΣ</t>
  </si>
  <si>
    <t>ΑΕ082502</t>
  </si>
  <si>
    <t>ΠΑΠΑΝΑΚΛΗ ΔΕΣΠΟΙΝΑ</t>
  </si>
  <si>
    <t>ΑΗ617289</t>
  </si>
  <si>
    <t>ΠΑΠΑΝΑΤΣΙΟΥ ΓΕΩΡΓΙΑ</t>
  </si>
  <si>
    <t>ΑΙ261220</t>
  </si>
  <si>
    <t>ΠΑΠΑΝΔΡΙΚΟΥ ΜΑΡΙΑΝΘΗ</t>
  </si>
  <si>
    <t>ΜΙΛ</t>
  </si>
  <si>
    <t>ΑΚ529406</t>
  </si>
  <si>
    <t>ΠΑΠΑΝΤΩΝΗΣ ΣΠΥΡΙΔΩΝ</t>
  </si>
  <si>
    <t>Ρ234116</t>
  </si>
  <si>
    <t>ΠΑΠΑΝΤΩΝΙΟΥ ΕΛΕΝΗ</t>
  </si>
  <si>
    <t>ΑΕ978561</t>
  </si>
  <si>
    <t>ΠΑΠΑΠΟΣΤΟΛΟΥ ΟΛΥΜΠΙΑ</t>
  </si>
  <si>
    <t>ΑΗ326503</t>
  </si>
  <si>
    <t>ΠΑΠΑΣΤΕΡΓΙΟΥ ΚΕΡΑΣΙΝΑ</t>
  </si>
  <si>
    <t>ΑΕ790255</t>
  </si>
  <si>
    <t>ΠΑΠΑΤΖΗΜΟΥ ΟΛΥΜΠΙΑ</t>
  </si>
  <si>
    <t>ΑΚ291251</t>
  </si>
  <si>
    <t>ΠΑΠΑΦΩΤΗ ΑΛΕΞΑΝΔΡΑ</t>
  </si>
  <si>
    <t>Χ232233</t>
  </si>
  <si>
    <t>ΠΑΠΑΧΡΗΣΤΟΥ ΚΡΥΣΤΑΛΛΩ</t>
  </si>
  <si>
    <t>ΑΗ149261</t>
  </si>
  <si>
    <t>ΠΑΠΑΧΡΗΣΤΟΥ ΟΛΓΑ</t>
  </si>
  <si>
    <t>Χ415172</t>
  </si>
  <si>
    <t>ΠΑΠΑΧΡΙΣΤΟΔΟΥΛΟΥ ΕΙΡΗΝΗ</t>
  </si>
  <si>
    <t>Χ746565</t>
  </si>
  <si>
    <t>ΠΑΠΠΑ ΑΙΚΑΤΕΡΙΝΗ</t>
  </si>
  <si>
    <t>ΑΒ811989</t>
  </si>
  <si>
    <t>ΠΑΠΠΑΣ ΝΙΚΗΤΑΣ</t>
  </si>
  <si>
    <t>ΑΚ802788</t>
  </si>
  <si>
    <t>ΠΑΠΠΟΥ ΠΑΡΑΣΚΕΥΗ</t>
  </si>
  <si>
    <t>Χ446418</t>
  </si>
  <si>
    <t>ΠΑΡΑΣΧΑ ΕΙΡΗΝΗ</t>
  </si>
  <si>
    <t>Χ740034</t>
  </si>
  <si>
    <t>ΓΕΝΙΚΟ ΝΟΣΟΚΟΜΕΙΟ ΛΑΣΙΘΙΟΥ (ΟΡΓ.ΜΟΝ. ΕΔΡΑΣ "ΑΓ. ΝΙΚΟΛΑΟΥ") (για τη Μ.Τ.Ν.)</t>
  </si>
  <si>
    <t>ΠΑΣΕΝΙΔΟΥ ΑΜΙΚΑ</t>
  </si>
  <si>
    <t>ΑΒΡ</t>
  </si>
  <si>
    <t>Χ318180</t>
  </si>
  <si>
    <t>ΟΜΟ (ΜΕ ΕΜΠ.)</t>
  </si>
  <si>
    <t>ΠΑΣΧΑΛΙΔΟΥ ΙΩΑΝΝΑ-ΧΡΥΣΑ</t>
  </si>
  <si>
    <t>ΑΡΧ</t>
  </si>
  <si>
    <t>Χ470016</t>
  </si>
  <si>
    <t>ΠΑΤΑΚΑΚΗ ΒΑΡΒΑΡΑ-ΠΑΡΑΣΚΕΥΗ</t>
  </si>
  <si>
    <t>Χ515534</t>
  </si>
  <si>
    <t>ΠΑΤΕΡΑ ΑΙΚΑΤΕΡΙΝΗ</t>
  </si>
  <si>
    <t>ΑΗ771559</t>
  </si>
  <si>
    <t>ΠΑΤΙΤΣΑΣ ΠΑΝΑΓΙΩΤΗΣ</t>
  </si>
  <si>
    <t>ΑΕ303727</t>
  </si>
  <si>
    <t>ΤΕ ΤΕΧΝΟΛΟΓΩΝ ΤΡΟΦΙΜΩΝ</t>
  </si>
  <si>
    <t>ΠΑΤΣΙΑΟΥΡΑ ΕΛΕΝΗ</t>
  </si>
  <si>
    <t>ΑΕ328096</t>
  </si>
  <si>
    <t>ΠΑΧΟΥΜΗ ΔΕΣΠΟΙΝΑ</t>
  </si>
  <si>
    <t>ΑΕ466371</t>
  </si>
  <si>
    <t>ΠΑΝΕΠΙΣΤΗΜΙΑΚΟ ΓΕΝΙΚΟ ΝΟΣΟΚΟΜΕΙΟ ΗΡΑΚΛΕΙΟΥ - ΓΕΝΙΚΟ ΝΟΣΟΚΟΜΕΙΟ "ΒΕΝΙΖΕΛΕΙΟ" (ΑΠΟΚ.ΟΡΓ.ΜΟΝ. "ΒΕΝΙΖΕΛΕΙΟ") (για τη Μ.Τ.Ν.)</t>
  </si>
  <si>
    <t>ΠΕΔΙΑΔΙΤΑΚΗ ΧΡΙΣΤΙΝΑ</t>
  </si>
  <si>
    <t>ΑΚ468052</t>
  </si>
  <si>
    <t>ΠΕΖΟΔΡΟΜΟΥ ΑΓΝΗ</t>
  </si>
  <si>
    <t>Σ715624</t>
  </si>
  <si>
    <t>ΠΕΛΕΚΗ ΘΕΟΔΟΣΙΑ</t>
  </si>
  <si>
    <t>ΑΚ474774</t>
  </si>
  <si>
    <t>ΠΕΡΒΑΝΑ ΜΑΡΙΑ</t>
  </si>
  <si>
    <t>ΑΑ449195</t>
  </si>
  <si>
    <t>ΠΕΡΙΒΟΛΗ ΧΑΡΙΚΛΕΙΑ</t>
  </si>
  <si>
    <t>ΑΒ461116</t>
  </si>
  <si>
    <t>ΠΕΡΙΦΑΝΟΣ ΠΑΡΑΣΚΕΥΑΣ</t>
  </si>
  <si>
    <t>Χ259758</t>
  </si>
  <si>
    <t>ΠΕΤΡΕΝΤΣΗ ΣΟΦΙΑ</t>
  </si>
  <si>
    <t>ΑΖ197296</t>
  </si>
  <si>
    <t>ΠΕΤΡΟΥΔΗ ΕΥΑΓΓΕΛΗ</t>
  </si>
  <si>
    <t>ΑΜ268065</t>
  </si>
  <si>
    <t>ΠΙΝΗΡΟΥ ΔΩΡΟΘΕΑ</t>
  </si>
  <si>
    <t>ΑΙ502280</t>
  </si>
  <si>
    <t>ΠΙΤΣΙΛΑΔΗ ΜΥΡΣΙΝΗ</t>
  </si>
  <si>
    <t>ΑΜ568060</t>
  </si>
  <si>
    <t>ΠΙΤΤΑ ΕΡΑΣΜΙΑ-ΕΛΕΝΗ</t>
  </si>
  <si>
    <t>ΑΗ712541</t>
  </si>
  <si>
    <t>ΠΛΑΣΤΡΑ ΠΑΝΑΓΙΩΤΑ</t>
  </si>
  <si>
    <t>Φ431119</t>
  </si>
  <si>
    <t>Π.Ε.Δ.Υ. - Κ.Υ. Κ. ΝΕΥΡΟΚΟΠΙΟΥ</t>
  </si>
  <si>
    <t>ΠΛΑΤΙΚΩΝΗΣ ΕΥΑΓΓΕΛΟΣ</t>
  </si>
  <si>
    <t>ΑΗ046203</t>
  </si>
  <si>
    <t>ΠΛΑΤΣΙΔΑΚΗ ΑΦΡΟΔΙΤΗ</t>
  </si>
  <si>
    <t>Χ493830</t>
  </si>
  <si>
    <t>Π.Ε.Δ.Υ. - Κ.Υ. ΑΝΩΓΕΙΩΝ</t>
  </si>
  <si>
    <t>ΠΟΛΑΤΙΔΟΥ ΣΟΦΙΑ</t>
  </si>
  <si>
    <t>ΑΕ001714</t>
  </si>
  <si>
    <t>ΠΟΛΕΝΗΣ ΕΜΜΑΝΟΥΗΛ</t>
  </si>
  <si>
    <t>ΑΚ155829</t>
  </si>
  <si>
    <t>ΓΕΝΙΚΟ ΝΟΣΟΚΟΜΕΙΟ ΛΑΣΙΘΙΟΥ (ΑΠΟΚ.ΟΡ.ΜΟΝΑΔΑ ΣΗΤΕΙΑΣ)</t>
  </si>
  <si>
    <t>ΠΟΛΙΟ ΑΙΡΕΝΑ ΕΙΡΗΝΗ ΑΡΙΑΔΝΗ</t>
  </si>
  <si>
    <t>ΑΙ635478</t>
  </si>
  <si>
    <t>ΠΟΛΙΤΗ ΛΥΔΙΑ</t>
  </si>
  <si>
    <t>ΑΕ326383</t>
  </si>
  <si>
    <t>ΠΟΛΥΓΕΝΗ ΕΛΕΝΗ</t>
  </si>
  <si>
    <t>ΑΗ723722</t>
  </si>
  <si>
    <t>ΠΟΛΥΖΟΣ ΑΝΔΡΕΑΣ</t>
  </si>
  <si>
    <t>ΑΗ202713</t>
  </si>
  <si>
    <t>ΠΟΝΗΡΟΥ ΘΕΟΔΩΡΑ</t>
  </si>
  <si>
    <t>ΑΖ930544</t>
  </si>
  <si>
    <t>ΠΟΠΤΣΗ ΑΙΚΑΤΕΡΙΝΗ</t>
  </si>
  <si>
    <t>ΑΒ440343</t>
  </si>
  <si>
    <t>ΠΟΥΛΗΣ ΣΠΥΡΙΔΩΝ</t>
  </si>
  <si>
    <t>ΑΙ686559</t>
  </si>
  <si>
    <t>ΠΟΥΛΤΣΑΚΗ ΜΑΡΙΑ</t>
  </si>
  <si>
    <t>Φ178360</t>
  </si>
  <si>
    <t>ΓΕΝΙΚΟ ΝΟΣΟΚΟΜΕΙΟ ΗΜΑΘΙΑΣ Ν.Μ. ΝΑΟΥΣΑΣ</t>
  </si>
  <si>
    <t>ΠΡΑΣΙΝΟΥ ΑΓΓΕΛΙΚΗ</t>
  </si>
  <si>
    <t>ΑΒ072853</t>
  </si>
  <si>
    <t>ΠΡΕΚΑΤΣΟΥΝΗΣ ΓΕΩΡΓΙΟΣ</t>
  </si>
  <si>
    <t>ΑΚ836126</t>
  </si>
  <si>
    <t>ΠΡΙΝΗ ΜΑΡΙΑ</t>
  </si>
  <si>
    <t>Τ223258</t>
  </si>
  <si>
    <t>Π.Ε.Δ.Υ. - Κ.Υ. Ν. ΜΑΔΥΤΟΥ ΘΕΣΣΑΛΟΝΙΚΗΣ</t>
  </si>
  <si>
    <t>ΠΡΙΦΤΗ ΣΤΑΜΑΤΙΝΑ</t>
  </si>
  <si>
    <t>ΑΖ065996</t>
  </si>
  <si>
    <t>ΠΡΩΤΟΠΑΠΑΔΑΚΗ ΑΝΑΣΤΑΣΙΑ</t>
  </si>
  <si>
    <t>Χ731140</t>
  </si>
  <si>
    <t>ΠΡΩΤΟΠΑΠΑΔΑΚΗ ΣΤΥΛΙΑΝΗ</t>
  </si>
  <si>
    <t>ΑΙ465454</t>
  </si>
  <si>
    <t>ΠΥΡΟΒΟΛΟΥ ΣΤΑΥΡΟΥΛΑ</t>
  </si>
  <si>
    <t>ΡΑΜΑΔΑΝΟΓΛΟΥ ΙΣΜΑΗΛ</t>
  </si>
  <si>
    <t>ΜΠΕ</t>
  </si>
  <si>
    <t>Χ786952</t>
  </si>
  <si>
    <t>ΜΟΥΣ (ΜΕ ΕΜΠ.)</t>
  </si>
  <si>
    <t>ΡΑΣΣΗ ΕΙΡΗΝΗ</t>
  </si>
  <si>
    <t>ΑΕ825717</t>
  </si>
  <si>
    <t>ΡΑΥΤΟΠΟΥΛΟΥ ΛΑΜΠΡΙΝΗ</t>
  </si>
  <si>
    <t>ΑΕ725731</t>
  </si>
  <si>
    <t>ΡΕΝΤΑΚΗ ΠΑΡΑΣΚΕΥΗ</t>
  </si>
  <si>
    <t>ΑΙ895691</t>
  </si>
  <si>
    <t>ΡΕΠΠΑΣ ΣΤΕΦΑΝΟΣ</t>
  </si>
  <si>
    <t>ΑΜ936620</t>
  </si>
  <si>
    <t>ΓΕΝΙΚΟ ΝΟΣΟΚΟΜΕΙΟ ΣΑΜΟΥ ΑΓ. ΠΑΝΤΕΛΕΗΜΩΝ</t>
  </si>
  <si>
    <t>ΡΕΤΣΑ ΒΑΣΙΛΙΚΗ - ΑΙΚΑΤΕΡΙΝΗ</t>
  </si>
  <si>
    <t>ΑΖ485637</t>
  </si>
  <si>
    <t>ΡΙΖΟΥ ΑΝΑΤΟΛΗ</t>
  </si>
  <si>
    <t>Τ215281</t>
  </si>
  <si>
    <t>ΡΟΥΜΕΛΙΩΤΗ ΕΛΕΝΗ</t>
  </si>
  <si>
    <t>ΑΙ209881</t>
  </si>
  <si>
    <t>ΡΟΥΠΑ ΑΙΚΑΤΕΡΙΝΗ</t>
  </si>
  <si>
    <t>Ρ728521</t>
  </si>
  <si>
    <t>ΡΟΥΣΣΟΥ ΜΑΡΙΛΕΝΑ</t>
  </si>
  <si>
    <t>ΑΗ595184</t>
  </si>
  <si>
    <t>ΡΟΥΣΣΟΥ ΣΠΥΡΙΔΟΥΛΑ</t>
  </si>
  <si>
    <t>ΑΖ940295</t>
  </si>
  <si>
    <t>ΡΟΥΤΕΡ ΙΡΙΝΑ ΓΕΩΡΓΙΑ ΑΝΝΑ</t>
  </si>
  <si>
    <t>ΡΟΥ</t>
  </si>
  <si>
    <t>C4V64G5F6</t>
  </si>
  <si>
    <t>ΣΑΛΑΜΠΑΣΗ ΑΓΛΑΙΑ</t>
  </si>
  <si>
    <t>ΑΙ782066</t>
  </si>
  <si>
    <t>ΣΑΛΗ ΓΙΑΣΕΜΙΝ</t>
  </si>
  <si>
    <t>ΜΟΥ</t>
  </si>
  <si>
    <t>ΑΚ 484523</t>
  </si>
  <si>
    <t>ΣΑΛΟΥΡΟΥ ΕΥΦΡΟΣΥΝΗ</t>
  </si>
  <si>
    <t>Χ032818</t>
  </si>
  <si>
    <t>ΣΑΜΑΡΑ ΑΙΚΑΤΕΡΙΝΗ</t>
  </si>
  <si>
    <t>Χ863796</t>
  </si>
  <si>
    <t>ΣΑΜΑΡΑ ΑΛΕΞΑΝΔΡΑ</t>
  </si>
  <si>
    <t>AH869490</t>
  </si>
  <si>
    <t>ΣΑΜΙΟΣ ΜΙΧΑΗΛ</t>
  </si>
  <si>
    <t>ΒΑΛ</t>
  </si>
  <si>
    <t>Σ236797</t>
  </si>
  <si>
    <t>Π.Ε.Δ.Υ. - Κ.Υ. ΣΑΜΟΘΡΑΚΗΣ ΕΒΡΟΥ</t>
  </si>
  <si>
    <t>ΣΑΡΜΑΤΖΗ ΜΑΡΓΑΡΙΤΑ</t>
  </si>
  <si>
    <t>ΑΗ524759</t>
  </si>
  <si>
    <t>ΣΕΡΓΕΝΤΑΚΗΣ ΔΗΜΗΤΡΙΟΣ</t>
  </si>
  <si>
    <t>ΑΙ467885</t>
  </si>
  <si>
    <t>ΣΙΑΠΛΑΟΥΡΑ ΜΑΓΔΑΛΗΝΗ</t>
  </si>
  <si>
    <t>ΑΗ245280</t>
  </si>
  <si>
    <t>ΣΙΕΚΑ ΣΤΑΜΑΤΟΥΛΑ</t>
  </si>
  <si>
    <t>ΒΑΓ</t>
  </si>
  <si>
    <t>ΑΚ397171</t>
  </si>
  <si>
    <t>ΓΕΝΙΚΟ ΝΟΣΟΚΟΜΕΙΟ ΚΕΡΚΥΡΑΣ</t>
  </si>
  <si>
    <t>ΣΙΝΟΥ ΜΗΛΙΑ</t>
  </si>
  <si>
    <t>Χ837937</t>
  </si>
  <si>
    <t>ΣΙΟΥΤΗ ΘΕΟΔΩΡΑ</t>
  </si>
  <si>
    <t>ΑΕ819218</t>
  </si>
  <si>
    <t>ΣΚΟΥΛΑΤΟΥ ΧΡΙΣΤΙΝΑ</t>
  </si>
  <si>
    <t>Χ901911</t>
  </si>
  <si>
    <t>ΣΚΟΥΡΑΚΗ ΕΥΑΓΓΕΛΙΑ</t>
  </si>
  <si>
    <t>ΑΗ530282</t>
  </si>
  <si>
    <t>ΣΚΟΥΡΒΟΥΛΙΑΝΑΚΗ ΜΑΡΙΑ</t>
  </si>
  <si>
    <t>ΑΗ961243</t>
  </si>
  <si>
    <t>ΠΑΝΕΠΙΣΤΗΜΙΑΚΟ ΓΕΝΙΚΟ ΝΟΣΟΚΟΜΕΙΟ ΗΡΑΚΛΕΙΟΥ - ΓΕΝΙΚΟ ΝΟΣΟΚΟΜΕΙΟ "ΒΕΝΙΖΕΛΕΙΟ" (ΑΠΟΚ.ΟΡΓ.ΜΟΝ. "ΒΕΝΙΖΕΛΕΙΟ") (για το ΙΑΤΡΟΠΑΙΔΑΓΩΓΙΚΟ ΗΡΑΚΛΕΙΟΥ)</t>
  </si>
  <si>
    <t>ΣΜΑΡΛΑΜΑΚΗ ΜΑΡΙΑ</t>
  </si>
  <si>
    <t>ΑΖ417885</t>
  </si>
  <si>
    <t>ΣΜΠΙΛΗΣ ΓΕΩΡΓΙΟΣ</t>
  </si>
  <si>
    <t>ΑΡΓ</t>
  </si>
  <si>
    <t>ΑΙ655660</t>
  </si>
  <si>
    <t>ΣΟΥΖΑ ΕΛΕΝΗ</t>
  </si>
  <si>
    <t>ΖΑΧ</t>
  </si>
  <si>
    <t>ΑΗ851942</t>
  </si>
  <si>
    <t>ΣΟΥΜΕΛΑ ΑΣΗΜΙΝΑ</t>
  </si>
  <si>
    <t>ΑΖ928104</t>
  </si>
  <si>
    <t>ΣΟΦΙΑ ΜΠΑΜΠΟΥ</t>
  </si>
  <si>
    <t>ΑΗ794851</t>
  </si>
  <si>
    <t>ΓΕΝΙΚΟ ΝΟΣΟΚΟΜΕΙΟ ΓΡΕΒΕΝΩΝ</t>
  </si>
  <si>
    <t>ΤΕ ΔΙΑΤΡΟΦΗΣ</t>
  </si>
  <si>
    <t>ΣΟΦΙΑΝΙΔΟΥ ΑΘΑΝΑΣΙΑ</t>
  </si>
  <si>
    <t>ΑΖ841762</t>
  </si>
  <si>
    <t>ΣΠΑΝΔΩΝΗ ΕΛΕΝΗ</t>
  </si>
  <si>
    <t>ΑΗ697417</t>
  </si>
  <si>
    <t>ΣΠΗΛΙΩΤΑΚΗ ΑΙΚΑΤΕΡΙΝΗ</t>
  </si>
  <si>
    <t>ΑΖ106597</t>
  </si>
  <si>
    <t>ΣΠΥΡΗ ΟΛΥΜΠΙΑ</t>
  </si>
  <si>
    <t>ΑΑ101567</t>
  </si>
  <si>
    <t>ΣΠΥΡΙΔΑΚΗΣ ΑΝΤΩΝΙΟΣ</t>
  </si>
  <si>
    <t>Τ901079</t>
  </si>
  <si>
    <t>ΚΕΝΤΡΟ ΥΓΕΙΑΣ ΠΕΡΑΜΑΤΟΣ ΡΕΘΥΜΝΗΣ</t>
  </si>
  <si>
    <t>ΣΠΥΡΟΥ ΑΝΔΡΙΑΝΑ ΧΑΡΑ</t>
  </si>
  <si>
    <t>Τ336711</t>
  </si>
  <si>
    <t>ΣΤΑΘΟΠΟΥΛΟΥ ΚΩΝΣΤΑΝΤΙΝΑ</t>
  </si>
  <si>
    <t>Χ287786</t>
  </si>
  <si>
    <t>ΣΤΑΜΕΛΟΥ ΑΘΑΝΑΣΙΑ</t>
  </si>
  <si>
    <t>Χ995487</t>
  </si>
  <si>
    <t>ΣΤΑΜΝΑ ΑΙΚΑΤΕΡΙΝΗ</t>
  </si>
  <si>
    <t>ΑΒ023080</t>
  </si>
  <si>
    <t>ΣΤΑΥΡΟΠΟΥΛΟΥ ΑΘΗΝΑ</t>
  </si>
  <si>
    <t>Χ713628</t>
  </si>
  <si>
    <t>ΣΤΑΥΡΟΠΟΥΛΟΥ ΣΟΦΙΑ</t>
  </si>
  <si>
    <t>Χ839998</t>
  </si>
  <si>
    <t>ΣΤΑΦΥΛΙΔΗΣ ΣΤΑΥΡΟΣ</t>
  </si>
  <si>
    <t>ΔΑΜ</t>
  </si>
  <si>
    <t>ΑΒ700087</t>
  </si>
  <si>
    <t>ΣΤΕΓΓΟΥ ΑΦΡΟΔΙΤΗ</t>
  </si>
  <si>
    <t>ΑΕ559299</t>
  </si>
  <si>
    <t>ΣΤΕΦΑΝΑΚΗ ΠΑΡΑΣΚΕΥΗ</t>
  </si>
  <si>
    <t>Τ910948</t>
  </si>
  <si>
    <t>ΣΤΕΦΑΝΟΥ ΜΑΡΓΑΡΙΤΑ</t>
  </si>
  <si>
    <t>Τ938335</t>
  </si>
  <si>
    <t>ΣΤΟΓΙΑΝΝΟΣ ΝΙΚΟΛΑΟΣ</t>
  </si>
  <si>
    <t>Φ467842</t>
  </si>
  <si>
    <t>ΣΤΟΥΜΠΙΑΔΗ ΣΤΑΥΡΟΥΛΑ</t>
  </si>
  <si>
    <t>ΑΚ239604</t>
  </si>
  <si>
    <t>ΣΤΟΥΜΠΟΥ ΑΝΑΣΤΑΣΙΑ</t>
  </si>
  <si>
    <t>Χ957185</t>
  </si>
  <si>
    <t>ΣΤΡΑΤΑΚΗΣ ΕΛΕΥΘΕΡΙΟΣ</t>
  </si>
  <si>
    <t>ΑΙ464463</t>
  </si>
  <si>
    <t>ΣΤΡΙΚΟΥ ΑΣΠΑΣΙΑ-ΔΗΜΗΤΡΑ</t>
  </si>
  <si>
    <t>ΑΑ086335</t>
  </si>
  <si>
    <t>ΣΥΜΠΙΚΟΥ ΙΦΙΓΕΝΕΙΑ</t>
  </si>
  <si>
    <t>Τ001056</t>
  </si>
  <si>
    <t>ΣΥΝΑΔΙΝΟΥ ΔΗΜΗΤΡΑ</t>
  </si>
  <si>
    <t>Χ686038</t>
  </si>
  <si>
    <t>ΣΥΡΜΟΥ ΚΩΝΣΤΑΝΤΙΝΑ</t>
  </si>
  <si>
    <t>ΑΚ895178</t>
  </si>
  <si>
    <t>ΣΦΗΝΤΣΙΩΤΗ ΠΑΝΑΓΙΩΤΑ</t>
  </si>
  <si>
    <t>ΑΖ141246</t>
  </si>
  <si>
    <t>ΠΑΝΕΠΙΣΤΗΜΙΑΚΟ ΓΕΝΙΚΟ ΝΟΣΟΚΟΜΕΙΟ ΘΕΣΣΑΛΟΝΙΚΗΣ "ΑΧΕΠΑ" (για τον τομέα Ψυχικής Υγείας)</t>
  </si>
  <si>
    <t>ΣΧΟΙΝΟΠΛΟΚΑΚΗ ΙΩΑΝΝΑ</t>
  </si>
  <si>
    <t>ΑΙ968032</t>
  </si>
  <si>
    <t>ΣΩΡΡΟΥ ΕΥΑΓΓΕΛΙΑ</t>
  </si>
  <si>
    <t>ΑΒ256951</t>
  </si>
  <si>
    <t>ΓΕΝΙΚΟ ΝΟΣΟΚΟΜΕΙΟ ΑΘΗΝΩΝ "ΛΑΙΚΟ" (για τη Μ.Ε.Θ. - Μ.Α.Φ.)</t>
  </si>
  <si>
    <t>ΣΩΤΗΡΙΟΥ ΣΤΑΥΡΟΥΛΑ</t>
  </si>
  <si>
    <t>ΑΙ265134</t>
  </si>
  <si>
    <t>ΓΕΝΙΚΟ ΝΟΣΟΚΟΜΕΙΟ ΧΑΛΚΙΔΑΣ - ΓΕΝ. ΝΟΣΟΚ. Κ. Υ. ΚΑΡΥΣΤΟΥ - ΓΕΝ. ΝΟΣΟΚΟΜΕΙΟ - Κ. Υ. ΚΥΜΗΣ (ΧΑΛΚΙΔΑ)</t>
  </si>
  <si>
    <t>ΣΩΤΗΡΟΠΟΥΛΟΥ ΑΡΕΤΗ</t>
  </si>
  <si>
    <t>ΑΖ733988</t>
  </si>
  <si>
    <t>ΤΑΛΙΟΥΡΑΚΗ ΧΡΙΣΤΙΝΑ</t>
  </si>
  <si>
    <t>Χ101023</t>
  </si>
  <si>
    <t>ΤΑΜΟΥΡΑΤΖΗ ΕΛΕΝΑ</t>
  </si>
  <si>
    <t>ΑΑ036023</t>
  </si>
  <si>
    <t>ΤΑΣΙΟΠΟΥΛΟΥ ΙΩΑΝΝΑ</t>
  </si>
  <si>
    <t>Χ036674</t>
  </si>
  <si>
    <t>ΤΕΓΟΥΣΗ ΑΝΤΩΝΙΑ</t>
  </si>
  <si>
    <t>Χ915580</t>
  </si>
  <si>
    <t>ΤΕΛΛΗ ΔΗΜΗΤΡΑ</t>
  </si>
  <si>
    <t>ΑΝ372310</t>
  </si>
  <si>
    <t>ΤΖΑΓΚΑΡΑΚΗ ΑΙΜΙΛΙΑ</t>
  </si>
  <si>
    <t>ΜΑΝ</t>
  </si>
  <si>
    <t>ΑΚ738727</t>
  </si>
  <si>
    <t>ΚΕΝΤΡΟ ΥΓΕΙΑΣ ΒΑΜΟΥ ΧΑΝΙΩΝ</t>
  </si>
  <si>
    <t>ΤΖΑΜΑΛΗ ΜΑΡΙΑ</t>
  </si>
  <si>
    <t>ΑΒ392931</t>
  </si>
  <si>
    <t>ΤΖΑΜΠΑΖΗ ΜΑΡΙΑ</t>
  </si>
  <si>
    <t>ΑΖ842008</t>
  </si>
  <si>
    <t>ΤΖΕΚΟΥ ΜΑΡΙΑ</t>
  </si>
  <si>
    <t>ΑΖ597996</t>
  </si>
  <si>
    <t>ΠΑΝΕΠΙΣΤΗΜΙΑΚΟ ΓΕΝΙΚΟ ΝΟΣΟΚΟΜΕΙΟ ΗΡΑΚΛΕΙΟΥ - ΓΕΝΙΚΟ ΝΟΣΟΚΟΜΕΙΟ "ΒΕΝΙΖΕΛΕΙΟ" (ΑΠΟΚ.ΟΡΓ.ΜΟΝ. "ΒΕΝΙΖΕΛΕΙΟ") (για το Κ.Ψ.Υ.)</t>
  </si>
  <si>
    <t>ΤΖΗΜΑ ΣΟΦΙΑ</t>
  </si>
  <si>
    <t>ΤΖΙΟΛΑ ΕΥΦΡΟΣΥΝΗ</t>
  </si>
  <si>
    <t>ΑΚ409425</t>
  </si>
  <si>
    <t>ΤΖΟΒΑΡΑ ΤΑΤΙΑΝΑ</t>
  </si>
  <si>
    <t>ΑΒ592150</t>
  </si>
  <si>
    <t>ΤΖΩΤΖΗΣ ΙΩΑΝΝΗΣ</t>
  </si>
  <si>
    <t>Χ758942</t>
  </si>
  <si>
    <t>ΤΖΩΤΖΟΥ ΔΗΜΗΤΡΑ</t>
  </si>
  <si>
    <t>ΑΒ940356</t>
  </si>
  <si>
    <t>ΤΙΓΚΑ ΜΑΡΙΑ</t>
  </si>
  <si>
    <t>ΑΙ140148</t>
  </si>
  <si>
    <t>ΤΟΚΗ ΣΟΦΙΑ ΜΑΡΙΑ</t>
  </si>
  <si>
    <t>ΑΖ239739</t>
  </si>
  <si>
    <t>ΤΟΛΗ ΚΩΝΣΤΑΝΤΙΝΑ</t>
  </si>
  <si>
    <t>Σ484667</t>
  </si>
  <si>
    <t>ΤΟΛΙΟΥ ΠΑΡΑΣΚΕΥΗ</t>
  </si>
  <si>
    <t>ΑΒ112849</t>
  </si>
  <si>
    <t>ΤΟΥΣΗΣ ΕΥΘΥΜΙΟΣ</t>
  </si>
  <si>
    <t>ΑΙ557267</t>
  </si>
  <si>
    <t>ΤΡΙΑΝΤΑΦΥΛΛΙΔΗ ΕΥΑΓΓΕΛΙΑ</t>
  </si>
  <si>
    <t>ΑΗ565081</t>
  </si>
  <si>
    <t>ΤΡΙΑΝΤΑΦΥΛΛΟΣ ΒΑΣΙΛΕΙΟΣ</t>
  </si>
  <si>
    <t>Χ147685</t>
  </si>
  <si>
    <t>ΤΡΙΒΙΖΑ ΑΦΡΟΔΙΤΗ</t>
  </si>
  <si>
    <t>ΑΗ108606</t>
  </si>
  <si>
    <t>ΤΡΙΒΥΖΑ ΑΙΚΑΤΕΡΙΝΗ</t>
  </si>
  <si>
    <t>ΑΗ587418</t>
  </si>
  <si>
    <t>ΤΣΑΚΑΛΑΚΗ ΕΙΡΗΝΗ</t>
  </si>
  <si>
    <t>ΑΙ590567</t>
  </si>
  <si>
    <t>ΤΣΑΚΑΛΑΚΗ ΕΛΕΥΘΕΡΙΑ</t>
  </si>
  <si>
    <t>ΑΒ525274</t>
  </si>
  <si>
    <t>ΝΑΠ</t>
  </si>
  <si>
    <t>ΑΚ743578</t>
  </si>
  <si>
    <t>ΤΣΑΚΙΡΟΠΟΥΛΟΣ ΧΡΙΣΤΟΦΟΡΟΣ</t>
  </si>
  <si>
    <t>ΑΚ209787</t>
  </si>
  <si>
    <t>ΤΣΑΚΝΗ ΗΛΙΑΝΑ</t>
  </si>
  <si>
    <t>ΑΙ298128</t>
  </si>
  <si>
    <t>ΤΣΑΛΑΜΑΤΑ ΚΩΝΣΤΑΝΤΙΝΑ</t>
  </si>
  <si>
    <t>Τ555112</t>
  </si>
  <si>
    <t>ΤΣΑΛΙΚΗ ΣΤΑΜΑΤΙΝΑ-ΜΑΡΙΑ</t>
  </si>
  <si>
    <t>ΑΕ018527</t>
  </si>
  <si>
    <t>ΤΣΑΝΤΙΛΑ ΑΙΚΑΤΕΡΙΝΗ</t>
  </si>
  <si>
    <t>ΑΧΙ</t>
  </si>
  <si>
    <t>Χ480733</t>
  </si>
  <si>
    <t>ΤΣΑΝΤΟΥΚΛΑΣ ΣΤΕΦΑΝΟΣ</t>
  </si>
  <si>
    <t>ΑΗ245699</t>
  </si>
  <si>
    <t>ΤΣΑΠΡΑΖΗ ΣΕΒΑΣΤΙΑΝΗ</t>
  </si>
  <si>
    <t>ΑΖ392289</t>
  </si>
  <si>
    <t>ΤΣΑΡΠΕΛΑ ΟΛΓΑ</t>
  </si>
  <si>
    <t>Φ257272</t>
  </si>
  <si>
    <t>ΤΣΕΚΙΡΙΔΗ ΟΛΓΑ</t>
  </si>
  <si>
    <t>ΑΗ057018</t>
  </si>
  <si>
    <t>ΤΣΙΑΓΚΑΡΛΗ ΕΛΕΝΗ</t>
  </si>
  <si>
    <t>ΑΕ362073</t>
  </si>
  <si>
    <t>ΓΕΝΙΚΟ ΝΟΣΟΚΟΜΕΙΟ ΛΑΣΙΘΙΟΥ (ΟΡΓ.ΜΟΝ. ΕΔΡΑΣ "ΑΓ. ΝΙΚΟΛΑΟΥ") (για τη Μ.Ε.Θ. - Μ.Α.Φ.)</t>
  </si>
  <si>
    <t>ΤΣΙΚΑΛΑΚΗ ΓΕΩΡΓΙΑ</t>
  </si>
  <si>
    <t>ΑΒ976518</t>
  </si>
  <si>
    <t>ΤΣΙΟΚΑ ΑΝΑΣΤΑΣΙΑ</t>
  </si>
  <si>
    <t>Ξ989162</t>
  </si>
  <si>
    <t>ΤΣΙΟΛΑΚΗ ΕΥΑΓΓΕΛΙΑ</t>
  </si>
  <si>
    <t>ΑΕ865507</t>
  </si>
  <si>
    <t>ΤΣΙΟΡΜΠΑΤΖΗΣ ΧΡΗΣΤΟΣ</t>
  </si>
  <si>
    <t>ΑΖ654823</t>
  </si>
  <si>
    <t>ΤΣΙΟΥΡΔΑΣ ΘΕΟΔΩΡΟΣ</t>
  </si>
  <si>
    <t>ΑΖ844160</t>
  </si>
  <si>
    <t>ΤΣΙΡΩΝΗΣ ΣΠΥΡΙΔΩΝ</t>
  </si>
  <si>
    <t>ΑΕ227872</t>
  </si>
  <si>
    <t>ΤΣΙΤΛΙΔΟΥ ΜΑΡΙΤΣΑ</t>
  </si>
  <si>
    <t>ΤΑΡ</t>
  </si>
  <si>
    <t>Χ744572</t>
  </si>
  <si>
    <t>ΤΣΟΠΡΑ ΜΑΡΙΑ</t>
  </si>
  <si>
    <t>ΑΙ334324</t>
  </si>
  <si>
    <t>ΤΣΟΥΚΑΣ ΚΩΝΣΤΑΝΤΙΝΟΣ</t>
  </si>
  <si>
    <t>Φ027712</t>
  </si>
  <si>
    <t>ΤΣΟΥΛΦΑ ΑΘΑΝΑΣΙΑ</t>
  </si>
  <si>
    <t>ΑΚ942942</t>
  </si>
  <si>
    <t>ΤΣΟΥΡΟΥΝΑΚΗ ΚΩΣΤΟΥΛΑ</t>
  </si>
  <si>
    <t>Φ087808</t>
  </si>
  <si>
    <t>ΤΣΟΥΣΚΑ ΑΝΝΑ-ΑΣΠΑΣΙΑ</t>
  </si>
  <si>
    <t>ΑΒ146350</t>
  </si>
  <si>
    <t>ΤΣΟΥΤΣΗ ΠΑΝΑΓΙΩΤΑ</t>
  </si>
  <si>
    <t>ΑΜ795670</t>
  </si>
  <si>
    <t>ΥΨΗΛΑΝΤΗ ΑΣΤΕΡΩ-ΚΩΝΣΤΑΝΤΙΝΙΑ</t>
  </si>
  <si>
    <t>ΑΗ291589</t>
  </si>
  <si>
    <t xml:space="preserve">ΦΑΝΤΗ ΧΡΙΣΤΙΝΑ </t>
  </si>
  <si>
    <t>ΑΒ565103</t>
  </si>
  <si>
    <t>ΦΑΡΛΕΚΑ ΕΙΡΗΝΗ</t>
  </si>
  <si>
    <t>ΑΖ070695</t>
  </si>
  <si>
    <t>ΦΛΕΣΣΑ ΠΑΡΑΣΚΕΥΗ</t>
  </si>
  <si>
    <t>Χ100115</t>
  </si>
  <si>
    <t>ΦΛΩΡΟΣ ΓΕΩΡΓΙΟΣ</t>
  </si>
  <si>
    <t>ΑΕ602147</t>
  </si>
  <si>
    <t>ΦΟΥΣΚΑΡΗ ΕΛΕΝΗ</t>
  </si>
  <si>
    <t>ΑΕ253103</t>
  </si>
  <si>
    <t>ΦΡΑΓΚΑΚΗ ΜΑΡΙΑ</t>
  </si>
  <si>
    <t>ΜΑΡ</t>
  </si>
  <si>
    <t>ΑΚ4879171</t>
  </si>
  <si>
    <t>ΠΑΝΕΠΙΣΤΗΜΙΑΚΟ ΓΕΝΙΚΟ ΝΟΣΟΚΟΜΕΙΟ ΗΡΑΚΛΕΙΟΥ - ΓΕΝΙΚΟ ΝΟΣΟΚΟΜΕΙΟ "ΒΕΝΙΖΕΛΕΙΟ" (ΑΠΟΚ.ΟΡΓ.ΜΟΝ. "ΒΕΝΙΖΕΛΕΙΟ") (για τη Μ.Ε.Θ .- Μ.Α.Φ.)</t>
  </si>
  <si>
    <t>ΦΡΑΓΚΟΥ ΓΕΩΡΓΙΑ</t>
  </si>
  <si>
    <t>ΑΙ796793</t>
  </si>
  <si>
    <t>ΓΕΝΙΚΟ ΝΟΣΟΚΟΜΕΙΟ Ν. ΙΩΝΙΑΣ ΚΩΝΣΤΑΝΤΟΠΟΥΛΕΙΟ - ΠΑΤΗΣΙΩΝ (ΟΡΓ.ΜΟΝ. ΕΔΡΑΣ "ΚΩΝΣΤΑΝΤΟΠΟΥΛΕΙΟ Ν. ΙΩΝΙΑΣ")</t>
  </si>
  <si>
    <t>ΦΡΑΔΕΛΟΣ ΕΥΑΓΓΕΛΟΣ</t>
  </si>
  <si>
    <t>ΑΙ026739</t>
  </si>
  <si>
    <t>ΦΥΚΑΣ ΠΑΝΑΓΙΩΤΗΣ</t>
  </si>
  <si>
    <t>ΑΒ555547</t>
  </si>
  <si>
    <t>ΦΥΣΕΛΙΑ ΑΝΔΡΙΑΝΑ ΜΑΡΙΑ</t>
  </si>
  <si>
    <t>ΑΒ253903</t>
  </si>
  <si>
    <t>ΦΥΤΡΟΥ ΧΡΙΣΤΙΝΑ</t>
  </si>
  <si>
    <t>ΑΑ422323</t>
  </si>
  <si>
    <t>ΦΩΛΙΑ ΒΑΣΙΛΙΚΗ</t>
  </si>
  <si>
    <t>ΑΒ837863</t>
  </si>
  <si>
    <t>ΦΩΤΕΙΝΗ ΖΑΧΑΡΕΓΚΑ</t>
  </si>
  <si>
    <t>ΑΑ226754</t>
  </si>
  <si>
    <t>ΦΩΤΙΑΔΟΥ ΜΑΡΙΑ</t>
  </si>
  <si>
    <t>ΑΙ163804</t>
  </si>
  <si>
    <t>ΦΩΤΙΟΥ ΣΤΑΥΡΟΣ</t>
  </si>
  <si>
    <t>ΦΩΤΟΠΟΥΛΟΥ ΓΕΩΡΓΙΑ</t>
  </si>
  <si>
    <t>ΑΚ350399</t>
  </si>
  <si>
    <t>ΧΑΙΔΟΥΛΗ ΜΑΡΙΑ</t>
  </si>
  <si>
    <t>Χ406679</t>
  </si>
  <si>
    <t>ΧΑΙΤΙΔΟΥ ΠΗΝΕΛΟΠΗ</t>
  </si>
  <si>
    <t>ΑΕ902729</t>
  </si>
  <si>
    <t>ΧΑΛΑΤΣΑΚΟΥ ΕΥΑΓΓΕΛΙΑ</t>
  </si>
  <si>
    <t>ΑΝ340687</t>
  </si>
  <si>
    <t>ΧΑΛΒΑΝΤΖΗΣ ΠΑΝΑΓΙΩΤΗΣ</t>
  </si>
  <si>
    <t>Χ485102</t>
  </si>
  <si>
    <t>ΧΑΛΒΑΤΖΗΣ ΚΩΝΣΤΑΝΤΙΝΟΣ</t>
  </si>
  <si>
    <t>ΑΜ981831</t>
  </si>
  <si>
    <t>ΧΑΛΙΛ ΖΩΗ</t>
  </si>
  <si>
    <t>ΖΟΖ</t>
  </si>
  <si>
    <t>Φ026179</t>
  </si>
  <si>
    <t>ΧΑΝΟΣ ΠΑΝΑΓΙΩΤΗΣ</t>
  </si>
  <si>
    <t>ΑΚ549164</t>
  </si>
  <si>
    <t>ΧΑΡΑΛΑΜΠΙΔΟΥ ΞΑΝΘΟΥΛΑ</t>
  </si>
  <si>
    <t>ΑΙ844217</t>
  </si>
  <si>
    <t>ΧΑΡΙΣΟΠΟΥΛΟΥ ΘΕΟΔΩΡΑ</t>
  </si>
  <si>
    <t>Ρ875072</t>
  </si>
  <si>
    <t>ΧΑΡΟΣ ΓΕΩΡΓΙΟΣ</t>
  </si>
  <si>
    <t>ΑΑ058313</t>
  </si>
  <si>
    <t>ΧΑΤΖΑΚΗ ΜΑΡΙΛΕΝΑ</t>
  </si>
  <si>
    <t>ΑΑ375848</t>
  </si>
  <si>
    <t>ΧΑΤΖΗ ΝΙΚΗ</t>
  </si>
  <si>
    <t>Χ488177</t>
  </si>
  <si>
    <t>ΧΑΤΖΗΔΑΚΗ ΘΕΟΔΟΣΙΑ</t>
  </si>
  <si>
    <t>Χ972258</t>
  </si>
  <si>
    <t>ΧΑΤΖΗΔΑΚΗ ΠΟΛΥΚΑΡΠΙΑ</t>
  </si>
  <si>
    <t>ΑΜ111924</t>
  </si>
  <si>
    <t>ΧΑΤΖΗΔΗΜΗΤΡΙΑΔΗΣ ΓΕΩΡΓΙΟΣ</t>
  </si>
  <si>
    <t>Φ314832</t>
  </si>
  <si>
    <t>ΧΑΤΖΗΔΗΜΗΤΡΙΟΥ ΜΑΡΙΑ</t>
  </si>
  <si>
    <t>Τ815383</t>
  </si>
  <si>
    <t>ΧΑΤΖΗΣΤΟΓΙΑΝΝΗ ΝΙΚΗ</t>
  </si>
  <si>
    <t>ΑΗ153861</t>
  </si>
  <si>
    <t>ΧΑΤΖΟΥΔΗ ΕΛΕΝΗ</t>
  </si>
  <si>
    <t>Ρ574075</t>
  </si>
  <si>
    <t>ΚΕΝΤΡΟ ΥΓΕΙΑΣ ΣΠΑΤΩΝ Π.Ε.Δ.Υ.</t>
  </si>
  <si>
    <t>ΧΙΟΝΑΡΙΔΗ ΞΕΝΙΑ</t>
  </si>
  <si>
    <t>ΑΝΕ</t>
  </si>
  <si>
    <t>Χ914141</t>
  </si>
  <si>
    <t>ΧΟΝΔΡΟΥ ΔΗΜΗΤΡΑ</t>
  </si>
  <si>
    <t>ΑΜ047015</t>
  </si>
  <si>
    <t>ΧΟΡΤΗ ΑΓΓΕΛΙΚΗ</t>
  </si>
  <si>
    <t>ΑΜ556109</t>
  </si>
  <si>
    <t>ΧΟΥΡΧΟΥΛΗ ΕΙΡΗΝΗ</t>
  </si>
  <si>
    <t>ΑΕ038860</t>
  </si>
  <si>
    <t>ΧΟΥΧΟΥΛΙΑΝΟΥ ΡΟΔΟΥΛΑ</t>
  </si>
  <si>
    <t>ΑΖ862535</t>
  </si>
  <si>
    <t>ΧΡΗΣΤΙΔΟΥ ΜΑΡΙΑ</t>
  </si>
  <si>
    <t>ΑΗ465584</t>
  </si>
  <si>
    <t>ΓΕΝΙΚΟ ΝΟΣΟΚΟΜΕΙΟ ΑΡΓΟΛΙΔΑΣ (ΟΡΓ. ΜΟΝ. ΕΔΡΑΣ ΑΡΓΟΣ)</t>
  </si>
  <si>
    <t>ΧΡΗΣΤΟΥ ΧΡΗΣΤΟΣ</t>
  </si>
  <si>
    <t>ΑΜ090206</t>
  </si>
  <si>
    <t>ΧΡΙΣΤΑΚΟΠΟΥΛΟΥ ΑΛΕΞΑΝΔΡΑ</t>
  </si>
  <si>
    <t>ΑΒ551191</t>
  </si>
  <si>
    <t>ΧΡΙΣΤΟΠΟΥΛΟΣ ΓΕΩΡΓΙΟΣ</t>
  </si>
  <si>
    <t>ΑΗ068245</t>
  </si>
  <si>
    <t>ΧΡΙΣΤΟΠΟΥΛΟΣ ΘΕΟΔΩΡΟΣ-ΕΥΑΓΓΕΛΟΣ</t>
  </si>
  <si>
    <t>Τ104106</t>
  </si>
  <si>
    <t>ΧΡΙΣΤΟΠΟΥΛΟΥ ΑΙΚΑΤΕΡΙΝΗ</t>
  </si>
  <si>
    <t>ΑΜ483499</t>
  </si>
  <si>
    <t>ΧΡΙΣΤΟΦΥΛΛΙΔΟΥ ΚΑΛΛΙΟΠΗ</t>
  </si>
  <si>
    <t>ΑΑ105282</t>
  </si>
  <si>
    <t>ΧΡΥΣΟΣΤΟΜΟΥ ΑΝΔΡΕΑΣ</t>
  </si>
  <si>
    <t>ΧΡΥΣΟΦΑΚΗ ΧΑΡΙΛΕΝΑ</t>
  </si>
  <si>
    <t>Χ900868</t>
  </si>
  <si>
    <t>ΨΥΛΛΑ ΜΑΡΙΑ</t>
  </si>
  <si>
    <t>ΑΒ782819</t>
  </si>
  <si>
    <t>ΨΥΡΡΑ ΘΕΟΔΩΡΑ</t>
  </si>
  <si>
    <t>ΑΜ816031</t>
  </si>
  <si>
    <t>ΨΥΧΟΓΙΟΥ ΑΘΗΝΑΙΣ ΓΕΩΡΓΙΑ</t>
  </si>
  <si>
    <t>ΑΚ130366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</si>
</sst>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6"/>
  <sheetViews>
    <sheetView tabSelected="1" workbookViewId="0"/>
  </sheetViews>
  <sheetFormatPr defaultRowHeight="15" x14ac:dyDescent="0.25"/>
  <cols>
    <col min="3" max="3" width="43.710937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4" spans="1:13" x14ac:dyDescent="0.25">
      <c r="A4" t="s">
        <v>2</v>
      </c>
    </row>
    <row r="6" spans="1:13" x14ac:dyDescent="0.25">
      <c r="A6" t="s">
        <v>3</v>
      </c>
      <c r="B6" t="s">
        <v>4</v>
      </c>
      <c r="C6" t="s">
        <v>5</v>
      </c>
      <c r="D6" t="s">
        <v>6</v>
      </c>
      <c r="E6" t="s">
        <v>7</v>
      </c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</row>
    <row r="7" spans="1:13" x14ac:dyDescent="0.25">
      <c r="A7">
        <v>1</v>
      </c>
      <c r="B7">
        <v>6090</v>
      </c>
      <c r="C7" t="s">
        <v>16</v>
      </c>
      <c r="D7" t="s">
        <v>17</v>
      </c>
      <c r="E7" t="s">
        <v>18</v>
      </c>
      <c r="F7" t="str">
        <f>"00067044"</f>
        <v>00067044</v>
      </c>
      <c r="G7" t="s">
        <v>19</v>
      </c>
      <c r="H7" t="s">
        <v>20</v>
      </c>
      <c r="I7">
        <v>607</v>
      </c>
      <c r="J7" t="s">
        <v>21</v>
      </c>
      <c r="M7">
        <v>1531.1</v>
      </c>
    </row>
    <row r="8" spans="1:13" x14ac:dyDescent="0.25">
      <c r="A8">
        <v>2</v>
      </c>
      <c r="B8">
        <v>2617</v>
      </c>
      <c r="C8" t="s">
        <v>22</v>
      </c>
      <c r="D8" t="s">
        <v>23</v>
      </c>
      <c r="E8" t="s">
        <v>24</v>
      </c>
      <c r="F8" t="str">
        <f>"201104000183"</f>
        <v>201104000183</v>
      </c>
      <c r="G8" t="s">
        <v>25</v>
      </c>
      <c r="H8" t="s">
        <v>26</v>
      </c>
      <c r="I8">
        <v>540</v>
      </c>
      <c r="J8" t="s">
        <v>21</v>
      </c>
      <c r="M8">
        <v>1635.1</v>
      </c>
    </row>
    <row r="9" spans="1:13" x14ac:dyDescent="0.25">
      <c r="A9">
        <v>3</v>
      </c>
      <c r="B9">
        <v>9061</v>
      </c>
      <c r="C9" t="s">
        <v>27</v>
      </c>
      <c r="D9" t="s">
        <v>28</v>
      </c>
      <c r="E9" t="s">
        <v>29</v>
      </c>
      <c r="F9" t="str">
        <f>"00093409"</f>
        <v>00093409</v>
      </c>
      <c r="G9" t="s">
        <v>30</v>
      </c>
      <c r="H9" t="s">
        <v>31</v>
      </c>
      <c r="I9">
        <v>444</v>
      </c>
      <c r="J9" t="s">
        <v>21</v>
      </c>
      <c r="M9">
        <v>1683.1</v>
      </c>
    </row>
    <row r="10" spans="1:13" x14ac:dyDescent="0.25">
      <c r="A10">
        <v>4</v>
      </c>
      <c r="B10">
        <v>8303</v>
      </c>
      <c r="C10" t="s">
        <v>32</v>
      </c>
      <c r="D10" t="s">
        <v>33</v>
      </c>
      <c r="E10" t="s">
        <v>34</v>
      </c>
      <c r="F10" t="str">
        <f>"201101000045"</f>
        <v>201101000045</v>
      </c>
      <c r="G10" t="s">
        <v>35</v>
      </c>
      <c r="H10" t="s">
        <v>26</v>
      </c>
      <c r="I10">
        <v>509</v>
      </c>
      <c r="J10" t="s">
        <v>21</v>
      </c>
      <c r="L10" t="s">
        <v>36</v>
      </c>
      <c r="M10">
        <v>978.3</v>
      </c>
    </row>
    <row r="11" spans="1:13" x14ac:dyDescent="0.25">
      <c r="A11">
        <v>5</v>
      </c>
      <c r="B11">
        <v>8694</v>
      </c>
      <c r="C11" t="s">
        <v>37</v>
      </c>
      <c r="D11" t="s">
        <v>38</v>
      </c>
      <c r="E11" t="s">
        <v>39</v>
      </c>
      <c r="F11" t="str">
        <f>"201410012298"</f>
        <v>201410012298</v>
      </c>
      <c r="G11" t="s">
        <v>40</v>
      </c>
      <c r="H11" t="s">
        <v>26</v>
      </c>
      <c r="I11">
        <v>519</v>
      </c>
      <c r="J11" t="s">
        <v>21</v>
      </c>
      <c r="L11" t="s">
        <v>36</v>
      </c>
      <c r="M11">
        <v>915.6</v>
      </c>
    </row>
    <row r="12" spans="1:13" x14ac:dyDescent="0.25">
      <c r="A12">
        <v>6</v>
      </c>
      <c r="B12">
        <v>4642</v>
      </c>
      <c r="C12" t="s">
        <v>41</v>
      </c>
      <c r="D12" t="s">
        <v>42</v>
      </c>
      <c r="E12" t="s">
        <v>43</v>
      </c>
      <c r="F12" t="str">
        <f>"00020683"</f>
        <v>00020683</v>
      </c>
      <c r="G12" t="s">
        <v>44</v>
      </c>
      <c r="H12" t="s">
        <v>26</v>
      </c>
      <c r="I12">
        <v>528</v>
      </c>
      <c r="J12" t="s">
        <v>21</v>
      </c>
      <c r="L12" t="s">
        <v>36</v>
      </c>
      <c r="M12">
        <v>1246.9000000000001</v>
      </c>
    </row>
    <row r="13" spans="1:13" x14ac:dyDescent="0.25">
      <c r="A13">
        <v>7</v>
      </c>
      <c r="B13">
        <v>2314</v>
      </c>
      <c r="C13" t="s">
        <v>45</v>
      </c>
      <c r="D13" t="s">
        <v>46</v>
      </c>
      <c r="E13" t="s">
        <v>47</v>
      </c>
      <c r="F13" t="str">
        <f>"201411002842"</f>
        <v>201411002842</v>
      </c>
      <c r="G13" t="s">
        <v>48</v>
      </c>
      <c r="H13" t="s">
        <v>20</v>
      </c>
      <c r="I13">
        <v>618</v>
      </c>
      <c r="J13" t="s">
        <v>21</v>
      </c>
      <c r="M13">
        <v>1264.3</v>
      </c>
    </row>
    <row r="14" spans="1:13" x14ac:dyDescent="0.25">
      <c r="A14">
        <v>8</v>
      </c>
      <c r="B14">
        <v>5323</v>
      </c>
      <c r="C14" t="s">
        <v>49</v>
      </c>
      <c r="D14" t="s">
        <v>50</v>
      </c>
      <c r="E14" t="s">
        <v>51</v>
      </c>
      <c r="F14" t="str">
        <f>"201511039725"</f>
        <v>201511039725</v>
      </c>
      <c r="G14" t="s">
        <v>52</v>
      </c>
      <c r="H14" t="s">
        <v>26</v>
      </c>
      <c r="I14">
        <v>516</v>
      </c>
      <c r="J14" t="s">
        <v>21</v>
      </c>
      <c r="L14" t="s">
        <v>53</v>
      </c>
      <c r="M14">
        <v>1033.5999999999999</v>
      </c>
    </row>
    <row r="15" spans="1:13" x14ac:dyDescent="0.25">
      <c r="A15">
        <v>9</v>
      </c>
      <c r="B15">
        <v>9176</v>
      </c>
      <c r="C15" t="s">
        <v>54</v>
      </c>
      <c r="D15" t="s">
        <v>55</v>
      </c>
      <c r="E15" t="s">
        <v>56</v>
      </c>
      <c r="F15" t="str">
        <f>"201511034052"</f>
        <v>201511034052</v>
      </c>
      <c r="G15" t="s">
        <v>57</v>
      </c>
      <c r="H15" t="s">
        <v>20</v>
      </c>
      <c r="I15">
        <v>556</v>
      </c>
      <c r="J15" t="s">
        <v>21</v>
      </c>
      <c r="M15">
        <v>1371.6</v>
      </c>
    </row>
    <row r="16" spans="1:13" x14ac:dyDescent="0.25">
      <c r="A16">
        <v>10</v>
      </c>
      <c r="B16">
        <v>8123</v>
      </c>
      <c r="C16" t="s">
        <v>58</v>
      </c>
      <c r="D16" t="s">
        <v>17</v>
      </c>
      <c r="E16" t="s">
        <v>59</v>
      </c>
      <c r="F16" t="str">
        <f>"201510004745"</f>
        <v>201510004745</v>
      </c>
      <c r="G16" t="s">
        <v>60</v>
      </c>
      <c r="H16" t="s">
        <v>26</v>
      </c>
      <c r="I16">
        <v>484</v>
      </c>
      <c r="J16" t="s">
        <v>21</v>
      </c>
      <c r="K16">
        <v>8</v>
      </c>
      <c r="L16" t="s">
        <v>36</v>
      </c>
      <c r="M16">
        <v>852.5</v>
      </c>
    </row>
    <row r="17" spans="1:13" x14ac:dyDescent="0.25">
      <c r="A17">
        <v>11</v>
      </c>
      <c r="B17">
        <v>4232</v>
      </c>
      <c r="C17" t="s">
        <v>61</v>
      </c>
      <c r="D17" t="s">
        <v>62</v>
      </c>
      <c r="E17" t="s">
        <v>63</v>
      </c>
      <c r="F17" t="str">
        <f>"00017209"</f>
        <v>00017209</v>
      </c>
      <c r="G17" t="s">
        <v>64</v>
      </c>
      <c r="H17" t="s">
        <v>26</v>
      </c>
      <c r="I17">
        <v>542</v>
      </c>
      <c r="J17" t="s">
        <v>21</v>
      </c>
      <c r="L17" t="s">
        <v>65</v>
      </c>
      <c r="M17">
        <v>856.1</v>
      </c>
    </row>
    <row r="18" spans="1:13" x14ac:dyDescent="0.25">
      <c r="A18">
        <v>12</v>
      </c>
      <c r="B18">
        <v>3695</v>
      </c>
      <c r="C18" t="s">
        <v>66</v>
      </c>
      <c r="D18" t="s">
        <v>62</v>
      </c>
      <c r="E18" t="s">
        <v>67</v>
      </c>
      <c r="F18" t="str">
        <f>"201511008473"</f>
        <v>201511008473</v>
      </c>
      <c r="G18" t="s">
        <v>68</v>
      </c>
      <c r="H18" t="s">
        <v>26</v>
      </c>
      <c r="I18">
        <v>482</v>
      </c>
      <c r="J18" t="s">
        <v>21</v>
      </c>
      <c r="M18">
        <v>1651</v>
      </c>
    </row>
    <row r="19" spans="1:13" x14ac:dyDescent="0.25">
      <c r="A19">
        <v>13</v>
      </c>
      <c r="B19">
        <v>1603</v>
      </c>
      <c r="C19" t="s">
        <v>69</v>
      </c>
      <c r="D19" t="s">
        <v>70</v>
      </c>
      <c r="E19" t="s">
        <v>71</v>
      </c>
      <c r="F19" t="str">
        <f>"00020566"</f>
        <v>00020566</v>
      </c>
      <c r="G19" t="s">
        <v>72</v>
      </c>
      <c r="H19" t="s">
        <v>20</v>
      </c>
      <c r="I19">
        <v>619</v>
      </c>
      <c r="J19" t="s">
        <v>21</v>
      </c>
      <c r="L19" t="s">
        <v>36</v>
      </c>
      <c r="M19">
        <v>938.6</v>
      </c>
    </row>
    <row r="20" spans="1:13" x14ac:dyDescent="0.25">
      <c r="A20">
        <v>14</v>
      </c>
      <c r="B20">
        <v>441</v>
      </c>
      <c r="C20" t="s">
        <v>73</v>
      </c>
      <c r="D20" t="s">
        <v>42</v>
      </c>
      <c r="E20" t="s">
        <v>74</v>
      </c>
      <c r="F20" t="str">
        <f>"201511029855"</f>
        <v>201511029855</v>
      </c>
      <c r="G20" t="s">
        <v>75</v>
      </c>
      <c r="H20" t="s">
        <v>20</v>
      </c>
      <c r="I20">
        <v>601</v>
      </c>
      <c r="J20" t="s">
        <v>21</v>
      </c>
      <c r="L20" t="s">
        <v>53</v>
      </c>
      <c r="M20">
        <v>1035.9000000000001</v>
      </c>
    </row>
    <row r="21" spans="1:13" x14ac:dyDescent="0.25">
      <c r="A21">
        <v>15</v>
      </c>
      <c r="B21">
        <v>8882</v>
      </c>
      <c r="C21" t="s">
        <v>76</v>
      </c>
      <c r="D21" t="s">
        <v>77</v>
      </c>
      <c r="E21" t="s">
        <v>78</v>
      </c>
      <c r="F21" t="str">
        <f>"201511018794"</f>
        <v>201511018794</v>
      </c>
      <c r="G21" t="s">
        <v>79</v>
      </c>
      <c r="H21" t="s">
        <v>26</v>
      </c>
      <c r="I21">
        <v>520</v>
      </c>
      <c r="J21" t="s">
        <v>21</v>
      </c>
      <c r="M21">
        <v>1509</v>
      </c>
    </row>
    <row r="22" spans="1:13" x14ac:dyDescent="0.25">
      <c r="A22">
        <v>16</v>
      </c>
      <c r="B22">
        <v>5338</v>
      </c>
      <c r="C22" t="s">
        <v>80</v>
      </c>
      <c r="D22" t="s">
        <v>81</v>
      </c>
      <c r="E22" t="s">
        <v>82</v>
      </c>
      <c r="F22" t="str">
        <f>"201510004043"</f>
        <v>201510004043</v>
      </c>
      <c r="G22" t="s">
        <v>83</v>
      </c>
      <c r="H22" t="s">
        <v>20</v>
      </c>
      <c r="I22">
        <v>572</v>
      </c>
      <c r="J22" t="s">
        <v>21</v>
      </c>
      <c r="M22">
        <v>1335.6</v>
      </c>
    </row>
    <row r="23" spans="1:13" x14ac:dyDescent="0.25">
      <c r="A23">
        <v>17</v>
      </c>
      <c r="B23">
        <v>7620</v>
      </c>
      <c r="C23" t="s">
        <v>84</v>
      </c>
      <c r="D23" t="s">
        <v>42</v>
      </c>
      <c r="E23" t="s">
        <v>85</v>
      </c>
      <c r="F23" t="str">
        <f>"201511027833"</f>
        <v>201511027833</v>
      </c>
      <c r="G23" t="s">
        <v>86</v>
      </c>
      <c r="H23" t="s">
        <v>87</v>
      </c>
      <c r="I23">
        <v>429</v>
      </c>
      <c r="J23" t="s">
        <v>21</v>
      </c>
      <c r="K23">
        <v>6</v>
      </c>
      <c r="M23">
        <v>1521</v>
      </c>
    </row>
    <row r="24" spans="1:13" x14ac:dyDescent="0.25">
      <c r="A24">
        <v>18</v>
      </c>
      <c r="B24">
        <v>3192</v>
      </c>
      <c r="C24" t="s">
        <v>88</v>
      </c>
      <c r="D24" t="s">
        <v>55</v>
      </c>
      <c r="E24" t="s">
        <v>89</v>
      </c>
      <c r="F24" t="str">
        <f>"200801007177"</f>
        <v>200801007177</v>
      </c>
      <c r="G24" t="s">
        <v>90</v>
      </c>
      <c r="H24" t="s">
        <v>87</v>
      </c>
      <c r="I24">
        <v>410</v>
      </c>
      <c r="J24" t="s">
        <v>21</v>
      </c>
      <c r="M24">
        <v>1650.7</v>
      </c>
    </row>
    <row r="25" spans="1:13" x14ac:dyDescent="0.25">
      <c r="A25">
        <v>19</v>
      </c>
      <c r="B25">
        <v>4305</v>
      </c>
      <c r="C25" t="s">
        <v>91</v>
      </c>
      <c r="D25" t="s">
        <v>55</v>
      </c>
      <c r="E25" t="s">
        <v>92</v>
      </c>
      <c r="F25" t="str">
        <f>"200712001365"</f>
        <v>200712001365</v>
      </c>
      <c r="G25" t="s">
        <v>93</v>
      </c>
      <c r="H25" t="s">
        <v>87</v>
      </c>
      <c r="I25">
        <v>431</v>
      </c>
      <c r="J25" t="s">
        <v>21</v>
      </c>
      <c r="M25">
        <v>1581.1</v>
      </c>
    </row>
    <row r="26" spans="1:13" x14ac:dyDescent="0.25">
      <c r="A26">
        <v>20</v>
      </c>
      <c r="B26">
        <v>6591</v>
      </c>
      <c r="C26" t="s">
        <v>94</v>
      </c>
      <c r="D26" t="s">
        <v>28</v>
      </c>
      <c r="E26" t="s">
        <v>95</v>
      </c>
      <c r="F26" t="str">
        <f>"201511005214"</f>
        <v>201511005214</v>
      </c>
      <c r="G26" t="s">
        <v>96</v>
      </c>
      <c r="H26" t="s">
        <v>26</v>
      </c>
      <c r="I26">
        <v>527</v>
      </c>
      <c r="J26" t="s">
        <v>21</v>
      </c>
      <c r="L26" t="s">
        <v>53</v>
      </c>
      <c r="M26">
        <v>1107.0999999999999</v>
      </c>
    </row>
    <row r="27" spans="1:13" x14ac:dyDescent="0.25">
      <c r="A27">
        <v>21</v>
      </c>
      <c r="B27">
        <v>8624</v>
      </c>
      <c r="C27" t="s">
        <v>97</v>
      </c>
      <c r="D27" t="s">
        <v>98</v>
      </c>
      <c r="E27" t="s">
        <v>99</v>
      </c>
      <c r="F27" t="str">
        <f>"201108000004"</f>
        <v>201108000004</v>
      </c>
      <c r="G27" t="s">
        <v>35</v>
      </c>
      <c r="H27" t="s">
        <v>87</v>
      </c>
      <c r="I27">
        <v>401</v>
      </c>
      <c r="J27" t="s">
        <v>21</v>
      </c>
      <c r="L27" t="s">
        <v>53</v>
      </c>
      <c r="M27">
        <v>1222.5</v>
      </c>
    </row>
    <row r="28" spans="1:13" x14ac:dyDescent="0.25">
      <c r="A28">
        <v>22</v>
      </c>
      <c r="B28">
        <v>8205</v>
      </c>
      <c r="C28" t="s">
        <v>100</v>
      </c>
      <c r="D28" t="s">
        <v>62</v>
      </c>
      <c r="E28" t="s">
        <v>101</v>
      </c>
      <c r="F28" t="str">
        <f>"201511041554"</f>
        <v>201511041554</v>
      </c>
      <c r="G28" t="s">
        <v>102</v>
      </c>
      <c r="H28" t="s">
        <v>26</v>
      </c>
      <c r="I28">
        <v>471</v>
      </c>
      <c r="J28" t="s">
        <v>21</v>
      </c>
      <c r="L28" t="s">
        <v>53</v>
      </c>
      <c r="M28">
        <v>1068.3</v>
      </c>
    </row>
    <row r="29" spans="1:13" x14ac:dyDescent="0.25">
      <c r="A29">
        <v>23</v>
      </c>
      <c r="B29">
        <v>5162</v>
      </c>
      <c r="C29" t="s">
        <v>103</v>
      </c>
      <c r="D29" t="s">
        <v>104</v>
      </c>
      <c r="E29" t="s">
        <v>105</v>
      </c>
      <c r="F29" t="str">
        <f>"00087324"</f>
        <v>00087324</v>
      </c>
      <c r="G29" t="s">
        <v>106</v>
      </c>
      <c r="H29" t="s">
        <v>87</v>
      </c>
      <c r="I29">
        <v>390</v>
      </c>
      <c r="J29" t="s">
        <v>21</v>
      </c>
      <c r="M29">
        <v>1772</v>
      </c>
    </row>
    <row r="30" spans="1:13" x14ac:dyDescent="0.25">
      <c r="A30">
        <v>24</v>
      </c>
      <c r="B30">
        <v>3670</v>
      </c>
      <c r="C30" t="s">
        <v>107</v>
      </c>
      <c r="D30" t="s">
        <v>33</v>
      </c>
      <c r="E30" t="s">
        <v>108</v>
      </c>
      <c r="F30" t="str">
        <f>"201511031978"</f>
        <v>201511031978</v>
      </c>
      <c r="G30" t="s">
        <v>109</v>
      </c>
      <c r="H30" t="s">
        <v>110</v>
      </c>
      <c r="I30">
        <v>466</v>
      </c>
      <c r="J30" t="s">
        <v>21</v>
      </c>
      <c r="M30">
        <v>1517</v>
      </c>
    </row>
    <row r="31" spans="1:13" x14ac:dyDescent="0.25">
      <c r="A31">
        <v>25</v>
      </c>
      <c r="B31">
        <v>3140</v>
      </c>
      <c r="C31" t="s">
        <v>111</v>
      </c>
      <c r="D31" t="s">
        <v>70</v>
      </c>
      <c r="E31" t="s">
        <v>112</v>
      </c>
      <c r="F31" t="str">
        <f>"00025109"</f>
        <v>00025109</v>
      </c>
      <c r="G31" t="s">
        <v>113</v>
      </c>
      <c r="H31" t="s">
        <v>26</v>
      </c>
      <c r="I31">
        <v>483</v>
      </c>
      <c r="J31" t="s">
        <v>21</v>
      </c>
      <c r="L31" t="s">
        <v>36</v>
      </c>
      <c r="M31">
        <v>998.9</v>
      </c>
    </row>
    <row r="32" spans="1:13" x14ac:dyDescent="0.25">
      <c r="A32">
        <v>26</v>
      </c>
      <c r="B32">
        <v>8804</v>
      </c>
      <c r="C32" t="s">
        <v>114</v>
      </c>
      <c r="D32" t="s">
        <v>115</v>
      </c>
      <c r="E32" t="s">
        <v>116</v>
      </c>
      <c r="F32" t="str">
        <f>"00074588"</f>
        <v>00074588</v>
      </c>
      <c r="G32" t="s">
        <v>117</v>
      </c>
      <c r="H32" t="s">
        <v>26</v>
      </c>
      <c r="I32">
        <v>526</v>
      </c>
      <c r="J32" t="s">
        <v>21</v>
      </c>
      <c r="M32">
        <v>1473.8</v>
      </c>
    </row>
    <row r="33" spans="1:13" x14ac:dyDescent="0.25">
      <c r="A33">
        <v>27</v>
      </c>
      <c r="B33">
        <v>2203</v>
      </c>
      <c r="C33" t="s">
        <v>118</v>
      </c>
      <c r="D33" t="s">
        <v>119</v>
      </c>
      <c r="E33" t="s">
        <v>120</v>
      </c>
      <c r="F33" t="str">
        <f>"201511029099"</f>
        <v>201511029099</v>
      </c>
      <c r="G33" t="s">
        <v>121</v>
      </c>
      <c r="H33" t="s">
        <v>110</v>
      </c>
      <c r="I33">
        <v>455</v>
      </c>
      <c r="J33" t="s">
        <v>21</v>
      </c>
      <c r="K33">
        <v>6</v>
      </c>
      <c r="M33">
        <v>1367</v>
      </c>
    </row>
    <row r="34" spans="1:13" x14ac:dyDescent="0.25">
      <c r="A34">
        <v>28</v>
      </c>
      <c r="B34">
        <v>2974</v>
      </c>
      <c r="C34" t="s">
        <v>122</v>
      </c>
      <c r="D34" t="s">
        <v>17</v>
      </c>
      <c r="E34" t="s">
        <v>123</v>
      </c>
      <c r="F34" t="str">
        <f>"200801007238"</f>
        <v>200801007238</v>
      </c>
      <c r="G34" t="s">
        <v>124</v>
      </c>
      <c r="H34" t="s">
        <v>125</v>
      </c>
      <c r="I34">
        <v>640</v>
      </c>
      <c r="J34" t="s">
        <v>21</v>
      </c>
      <c r="M34">
        <v>1771</v>
      </c>
    </row>
    <row r="35" spans="1:13" x14ac:dyDescent="0.25">
      <c r="A35">
        <v>29</v>
      </c>
      <c r="B35">
        <v>4386</v>
      </c>
      <c r="C35" t="s">
        <v>126</v>
      </c>
      <c r="D35" t="s">
        <v>42</v>
      </c>
      <c r="E35" t="s">
        <v>127</v>
      </c>
      <c r="F35" t="str">
        <f>"201511028046"</f>
        <v>201511028046</v>
      </c>
      <c r="G35" t="s">
        <v>64</v>
      </c>
      <c r="H35" t="s">
        <v>26</v>
      </c>
      <c r="I35">
        <v>542</v>
      </c>
      <c r="J35" t="s">
        <v>21</v>
      </c>
      <c r="M35">
        <v>1460.8</v>
      </c>
    </row>
    <row r="36" spans="1:13" x14ac:dyDescent="0.25">
      <c r="A36">
        <v>30</v>
      </c>
      <c r="B36">
        <v>8889</v>
      </c>
      <c r="C36" t="s">
        <v>128</v>
      </c>
      <c r="D36" t="s">
        <v>129</v>
      </c>
      <c r="E36" t="s">
        <v>130</v>
      </c>
      <c r="F36" t="str">
        <f>"201511032667"</f>
        <v>201511032667</v>
      </c>
      <c r="G36" t="s">
        <v>44</v>
      </c>
      <c r="H36" t="s">
        <v>26</v>
      </c>
      <c r="I36">
        <v>528</v>
      </c>
      <c r="J36" t="s">
        <v>21</v>
      </c>
      <c r="L36" t="s">
        <v>53</v>
      </c>
      <c r="M36">
        <v>1200.2</v>
      </c>
    </row>
    <row r="37" spans="1:13" x14ac:dyDescent="0.25">
      <c r="A37">
        <v>31</v>
      </c>
      <c r="B37">
        <v>9411</v>
      </c>
      <c r="C37" t="s">
        <v>131</v>
      </c>
      <c r="D37" t="s">
        <v>46</v>
      </c>
      <c r="E37" t="s">
        <v>132</v>
      </c>
      <c r="F37" t="str">
        <f>"201511025729"</f>
        <v>201511025729</v>
      </c>
      <c r="G37" t="s">
        <v>133</v>
      </c>
      <c r="H37" t="s">
        <v>26</v>
      </c>
      <c r="I37">
        <v>491</v>
      </c>
      <c r="J37" t="s">
        <v>21</v>
      </c>
      <c r="M37">
        <v>1456</v>
      </c>
    </row>
    <row r="38" spans="1:13" x14ac:dyDescent="0.25">
      <c r="A38">
        <v>32</v>
      </c>
      <c r="B38">
        <v>6481</v>
      </c>
      <c r="C38" t="s">
        <v>134</v>
      </c>
      <c r="D38" t="s">
        <v>135</v>
      </c>
      <c r="E38" t="s">
        <v>136</v>
      </c>
      <c r="F38" t="str">
        <f>"201511023453"</f>
        <v>201511023453</v>
      </c>
      <c r="G38" t="s">
        <v>93</v>
      </c>
      <c r="H38" t="s">
        <v>26</v>
      </c>
      <c r="I38">
        <v>547</v>
      </c>
      <c r="J38" t="s">
        <v>21</v>
      </c>
      <c r="M38">
        <v>1520</v>
      </c>
    </row>
    <row r="39" spans="1:13" x14ac:dyDescent="0.25">
      <c r="A39">
        <v>33</v>
      </c>
      <c r="B39">
        <v>2704</v>
      </c>
      <c r="C39" t="s">
        <v>137</v>
      </c>
      <c r="D39" t="s">
        <v>138</v>
      </c>
      <c r="E39" t="s">
        <v>139</v>
      </c>
      <c r="F39" t="str">
        <f>"201402010299"</f>
        <v>201402010299</v>
      </c>
      <c r="G39" t="s">
        <v>140</v>
      </c>
      <c r="H39" t="s">
        <v>87</v>
      </c>
      <c r="I39">
        <v>378</v>
      </c>
      <c r="J39" t="s">
        <v>21</v>
      </c>
      <c r="L39" t="s">
        <v>53</v>
      </c>
      <c r="M39">
        <v>1145.5999999999999</v>
      </c>
    </row>
    <row r="40" spans="1:13" x14ac:dyDescent="0.25">
      <c r="A40">
        <v>34</v>
      </c>
      <c r="B40">
        <v>1827</v>
      </c>
      <c r="C40" t="s">
        <v>141</v>
      </c>
      <c r="D40" t="s">
        <v>23</v>
      </c>
      <c r="E40" t="s">
        <v>142</v>
      </c>
      <c r="F40" t="str">
        <f>"00020463"</f>
        <v>00020463</v>
      </c>
      <c r="G40" t="s">
        <v>143</v>
      </c>
      <c r="H40" t="s">
        <v>26</v>
      </c>
      <c r="I40">
        <v>533</v>
      </c>
      <c r="J40" t="s">
        <v>21</v>
      </c>
      <c r="K40">
        <v>8</v>
      </c>
      <c r="L40" t="s">
        <v>53</v>
      </c>
      <c r="M40">
        <v>1121.3</v>
      </c>
    </row>
    <row r="41" spans="1:13" x14ac:dyDescent="0.25">
      <c r="A41">
        <v>35</v>
      </c>
      <c r="B41">
        <v>7655</v>
      </c>
      <c r="C41" t="s">
        <v>144</v>
      </c>
      <c r="D41" t="s">
        <v>17</v>
      </c>
      <c r="E41" t="s">
        <v>145</v>
      </c>
      <c r="F41" t="str">
        <f>"201102000901"</f>
        <v>201102000901</v>
      </c>
      <c r="G41" t="s">
        <v>146</v>
      </c>
      <c r="H41" t="s">
        <v>26</v>
      </c>
      <c r="I41">
        <v>508</v>
      </c>
      <c r="J41" t="s">
        <v>21</v>
      </c>
      <c r="M41">
        <v>1584.6</v>
      </c>
    </row>
    <row r="42" spans="1:13" x14ac:dyDescent="0.25">
      <c r="A42">
        <v>36</v>
      </c>
      <c r="B42">
        <v>1186</v>
      </c>
      <c r="C42" t="s">
        <v>147</v>
      </c>
      <c r="D42" t="s">
        <v>148</v>
      </c>
      <c r="E42" t="s">
        <v>149</v>
      </c>
      <c r="F42" t="str">
        <f>"201102000153"</f>
        <v>201102000153</v>
      </c>
      <c r="G42" t="s">
        <v>150</v>
      </c>
      <c r="H42" t="s">
        <v>87</v>
      </c>
      <c r="I42">
        <v>368</v>
      </c>
      <c r="J42" t="s">
        <v>21</v>
      </c>
      <c r="M42">
        <v>1594</v>
      </c>
    </row>
    <row r="43" spans="1:13" x14ac:dyDescent="0.25">
      <c r="A43">
        <v>37</v>
      </c>
      <c r="B43">
        <v>666</v>
      </c>
      <c r="C43" t="s">
        <v>151</v>
      </c>
      <c r="D43" t="s">
        <v>17</v>
      </c>
      <c r="E43" t="s">
        <v>152</v>
      </c>
      <c r="F43" t="str">
        <f>"201511026728"</f>
        <v>201511026728</v>
      </c>
      <c r="G43" t="s">
        <v>153</v>
      </c>
      <c r="H43" t="s">
        <v>154</v>
      </c>
      <c r="I43">
        <v>624</v>
      </c>
      <c r="J43" t="s">
        <v>21</v>
      </c>
      <c r="M43">
        <v>1477.1</v>
      </c>
    </row>
    <row r="44" spans="1:13" x14ac:dyDescent="0.25">
      <c r="A44">
        <v>38</v>
      </c>
      <c r="B44">
        <v>7691</v>
      </c>
      <c r="C44" t="s">
        <v>155</v>
      </c>
      <c r="D44" t="s">
        <v>55</v>
      </c>
      <c r="E44" t="s">
        <v>156</v>
      </c>
      <c r="F44" t="str">
        <f>"201102000930"</f>
        <v>201102000930</v>
      </c>
      <c r="G44" t="s">
        <v>117</v>
      </c>
      <c r="H44" t="s">
        <v>26</v>
      </c>
      <c r="I44">
        <v>526</v>
      </c>
      <c r="J44" t="s">
        <v>21</v>
      </c>
      <c r="M44">
        <v>1463.1</v>
      </c>
    </row>
    <row r="45" spans="1:13" x14ac:dyDescent="0.25">
      <c r="A45">
        <v>39</v>
      </c>
      <c r="B45">
        <v>8036</v>
      </c>
      <c r="C45" t="s">
        <v>157</v>
      </c>
      <c r="D45" t="s">
        <v>115</v>
      </c>
      <c r="E45" t="s">
        <v>158</v>
      </c>
      <c r="F45" t="str">
        <f>"00068284"</f>
        <v>00068284</v>
      </c>
      <c r="G45" t="s">
        <v>159</v>
      </c>
      <c r="H45" t="s">
        <v>160</v>
      </c>
      <c r="I45">
        <v>361</v>
      </c>
      <c r="J45" t="s">
        <v>21</v>
      </c>
      <c r="M45">
        <v>1558.2</v>
      </c>
    </row>
    <row r="46" spans="1:13" x14ac:dyDescent="0.25">
      <c r="A46">
        <v>40</v>
      </c>
      <c r="B46">
        <v>1945</v>
      </c>
      <c r="C46" t="s">
        <v>161</v>
      </c>
      <c r="D46" t="s">
        <v>162</v>
      </c>
      <c r="E46" t="s">
        <v>163</v>
      </c>
      <c r="F46" t="str">
        <f>"00022387"</f>
        <v>00022387</v>
      </c>
      <c r="G46" t="s">
        <v>164</v>
      </c>
      <c r="H46" t="s">
        <v>26</v>
      </c>
      <c r="I46">
        <v>530</v>
      </c>
      <c r="J46" t="s">
        <v>21</v>
      </c>
      <c r="L46" t="s">
        <v>165</v>
      </c>
      <c r="M46">
        <v>852.8</v>
      </c>
    </row>
    <row r="47" spans="1:13" x14ac:dyDescent="0.25">
      <c r="A47">
        <v>41</v>
      </c>
      <c r="B47">
        <v>2686</v>
      </c>
      <c r="C47" t="s">
        <v>166</v>
      </c>
      <c r="D47" t="s">
        <v>104</v>
      </c>
      <c r="E47" t="s">
        <v>167</v>
      </c>
      <c r="F47" t="str">
        <f>"00017908"</f>
        <v>00017908</v>
      </c>
      <c r="G47" t="s">
        <v>168</v>
      </c>
      <c r="H47" t="s">
        <v>26</v>
      </c>
      <c r="I47">
        <v>504</v>
      </c>
      <c r="J47" t="s">
        <v>21</v>
      </c>
      <c r="K47">
        <v>6</v>
      </c>
      <c r="M47">
        <v>825.3</v>
      </c>
    </row>
    <row r="48" spans="1:13" x14ac:dyDescent="0.25">
      <c r="A48">
        <v>42</v>
      </c>
      <c r="B48">
        <v>8982</v>
      </c>
      <c r="C48" t="s">
        <v>169</v>
      </c>
      <c r="D48" t="s">
        <v>55</v>
      </c>
      <c r="E48" t="s">
        <v>170</v>
      </c>
      <c r="F48" t="str">
        <f>"00095691"</f>
        <v>00095691</v>
      </c>
      <c r="G48" t="s">
        <v>171</v>
      </c>
      <c r="H48" t="s">
        <v>26</v>
      </c>
      <c r="I48">
        <v>490</v>
      </c>
      <c r="J48" t="s">
        <v>21</v>
      </c>
      <c r="L48" t="s">
        <v>36</v>
      </c>
      <c r="M48">
        <v>1455.1</v>
      </c>
    </row>
    <row r="49" spans="1:13" x14ac:dyDescent="0.25">
      <c r="A49">
        <v>43</v>
      </c>
      <c r="B49">
        <v>7431</v>
      </c>
      <c r="C49" t="s">
        <v>172</v>
      </c>
      <c r="D49" t="s">
        <v>55</v>
      </c>
      <c r="E49" t="s">
        <v>173</v>
      </c>
      <c r="F49" t="str">
        <f>"201511021708"</f>
        <v>201511021708</v>
      </c>
      <c r="G49" t="s">
        <v>174</v>
      </c>
      <c r="H49" t="s">
        <v>26</v>
      </c>
      <c r="I49">
        <v>541</v>
      </c>
      <c r="J49" t="s">
        <v>21</v>
      </c>
      <c r="M49">
        <v>1522.9</v>
      </c>
    </row>
    <row r="50" spans="1:13" x14ac:dyDescent="0.25">
      <c r="A50">
        <v>44</v>
      </c>
      <c r="B50">
        <v>7531</v>
      </c>
      <c r="C50" t="s">
        <v>175</v>
      </c>
      <c r="D50" t="s">
        <v>55</v>
      </c>
      <c r="E50" t="s">
        <v>176</v>
      </c>
      <c r="F50" t="str">
        <f>"201511042236"</f>
        <v>201511042236</v>
      </c>
      <c r="G50" t="s">
        <v>177</v>
      </c>
      <c r="H50" t="s">
        <v>20</v>
      </c>
      <c r="I50">
        <v>593</v>
      </c>
      <c r="J50" t="s">
        <v>21</v>
      </c>
      <c r="M50">
        <v>1492.5</v>
      </c>
    </row>
    <row r="51" spans="1:13" x14ac:dyDescent="0.25">
      <c r="A51">
        <v>45</v>
      </c>
      <c r="B51">
        <v>7656</v>
      </c>
      <c r="C51" t="s">
        <v>178</v>
      </c>
      <c r="D51" t="s">
        <v>55</v>
      </c>
      <c r="E51" t="s">
        <v>179</v>
      </c>
      <c r="F51" t="str">
        <f>"201112000029"</f>
        <v>201112000029</v>
      </c>
      <c r="G51" t="s">
        <v>180</v>
      </c>
      <c r="H51" t="s">
        <v>26</v>
      </c>
      <c r="I51">
        <v>510</v>
      </c>
      <c r="J51" t="s">
        <v>21</v>
      </c>
      <c r="M51">
        <v>1551.5</v>
      </c>
    </row>
    <row r="52" spans="1:13" x14ac:dyDescent="0.25">
      <c r="A52">
        <v>46</v>
      </c>
      <c r="B52">
        <v>7748</v>
      </c>
      <c r="C52" t="s">
        <v>181</v>
      </c>
      <c r="D52" t="s">
        <v>81</v>
      </c>
      <c r="E52" t="s">
        <v>182</v>
      </c>
      <c r="F52" t="str">
        <f>"00026231"</f>
        <v>00026231</v>
      </c>
      <c r="G52" t="s">
        <v>140</v>
      </c>
      <c r="H52" t="s">
        <v>20</v>
      </c>
      <c r="I52">
        <v>561</v>
      </c>
      <c r="J52" t="s">
        <v>21</v>
      </c>
      <c r="M52">
        <v>1400.9</v>
      </c>
    </row>
    <row r="53" spans="1:13" x14ac:dyDescent="0.25">
      <c r="A53">
        <v>47</v>
      </c>
      <c r="B53">
        <v>5564</v>
      </c>
      <c r="C53" t="s">
        <v>183</v>
      </c>
      <c r="D53" t="s">
        <v>50</v>
      </c>
      <c r="E53" t="s">
        <v>184</v>
      </c>
      <c r="F53" t="str">
        <f>"200910000275"</f>
        <v>200910000275</v>
      </c>
      <c r="G53" t="s">
        <v>185</v>
      </c>
      <c r="H53" t="s">
        <v>20</v>
      </c>
      <c r="I53">
        <v>564</v>
      </c>
      <c r="J53" t="s">
        <v>21</v>
      </c>
      <c r="M53">
        <v>1524.8</v>
      </c>
    </row>
    <row r="54" spans="1:13" x14ac:dyDescent="0.25">
      <c r="A54">
        <v>48</v>
      </c>
      <c r="B54">
        <v>3444</v>
      </c>
      <c r="C54" t="s">
        <v>186</v>
      </c>
      <c r="D54" t="s">
        <v>42</v>
      </c>
      <c r="E54" t="s">
        <v>187</v>
      </c>
      <c r="F54" t="str">
        <f>"201511035022"</f>
        <v>201511035022</v>
      </c>
      <c r="G54" t="s">
        <v>188</v>
      </c>
      <c r="H54" t="s">
        <v>110</v>
      </c>
      <c r="I54">
        <v>462</v>
      </c>
      <c r="J54" t="s">
        <v>21</v>
      </c>
      <c r="K54">
        <v>6</v>
      </c>
      <c r="M54">
        <v>1276.8</v>
      </c>
    </row>
    <row r="55" spans="1:13" x14ac:dyDescent="0.25">
      <c r="A55">
        <v>49</v>
      </c>
      <c r="B55">
        <v>2090</v>
      </c>
      <c r="C55" t="s">
        <v>189</v>
      </c>
      <c r="D55" t="s">
        <v>115</v>
      </c>
      <c r="E55" t="s">
        <v>190</v>
      </c>
      <c r="F55" t="str">
        <f>"201511027094"</f>
        <v>201511027094</v>
      </c>
      <c r="G55" t="s">
        <v>191</v>
      </c>
      <c r="H55" t="s">
        <v>110</v>
      </c>
      <c r="I55">
        <v>450</v>
      </c>
      <c r="J55" t="s">
        <v>21</v>
      </c>
      <c r="K55">
        <v>6</v>
      </c>
      <c r="L55" t="s">
        <v>53</v>
      </c>
      <c r="M55">
        <v>1024.4000000000001</v>
      </c>
    </row>
    <row r="56" spans="1:13" x14ac:dyDescent="0.25">
      <c r="A56">
        <v>50</v>
      </c>
      <c r="B56">
        <v>4278</v>
      </c>
      <c r="C56" t="s">
        <v>192</v>
      </c>
      <c r="D56" t="s">
        <v>193</v>
      </c>
      <c r="E56" t="s">
        <v>194</v>
      </c>
      <c r="F56" t="str">
        <f>"201510003959"</f>
        <v>201510003959</v>
      </c>
      <c r="G56" t="s">
        <v>40</v>
      </c>
      <c r="H56" t="s">
        <v>26</v>
      </c>
      <c r="I56">
        <v>519</v>
      </c>
      <c r="J56" t="s">
        <v>21</v>
      </c>
      <c r="M56">
        <v>1475.5</v>
      </c>
    </row>
    <row r="57" spans="1:13" x14ac:dyDescent="0.25">
      <c r="A57">
        <v>51</v>
      </c>
      <c r="B57">
        <v>4122</v>
      </c>
      <c r="C57" t="s">
        <v>195</v>
      </c>
      <c r="D57" t="s">
        <v>196</v>
      </c>
      <c r="E57" t="s">
        <v>197</v>
      </c>
      <c r="F57" t="str">
        <f>"00036280"</f>
        <v>00036280</v>
      </c>
      <c r="G57" t="s">
        <v>198</v>
      </c>
      <c r="H57" t="s">
        <v>20</v>
      </c>
      <c r="I57">
        <v>584</v>
      </c>
      <c r="J57" t="s">
        <v>21</v>
      </c>
      <c r="L57" t="s">
        <v>53</v>
      </c>
      <c r="M57">
        <v>1017.1</v>
      </c>
    </row>
    <row r="58" spans="1:13" x14ac:dyDescent="0.25">
      <c r="A58">
        <v>52</v>
      </c>
      <c r="B58">
        <v>4169</v>
      </c>
      <c r="C58" t="s">
        <v>199</v>
      </c>
      <c r="D58" t="s">
        <v>42</v>
      </c>
      <c r="E58" t="s">
        <v>200</v>
      </c>
      <c r="F58" t="str">
        <f>"00020921"</f>
        <v>00020921</v>
      </c>
      <c r="G58" t="s">
        <v>40</v>
      </c>
      <c r="H58" t="s">
        <v>26</v>
      </c>
      <c r="I58">
        <v>519</v>
      </c>
      <c r="J58" t="s">
        <v>21</v>
      </c>
      <c r="L58" t="s">
        <v>65</v>
      </c>
      <c r="M58">
        <v>864.9</v>
      </c>
    </row>
    <row r="59" spans="1:13" x14ac:dyDescent="0.25">
      <c r="A59">
        <v>53</v>
      </c>
      <c r="B59">
        <v>1584</v>
      </c>
      <c r="C59" t="s">
        <v>201</v>
      </c>
      <c r="D59" t="s">
        <v>196</v>
      </c>
      <c r="E59" t="s">
        <v>202</v>
      </c>
      <c r="F59" t="str">
        <f>"00021887"</f>
        <v>00021887</v>
      </c>
      <c r="G59" t="s">
        <v>203</v>
      </c>
      <c r="H59" t="s">
        <v>26</v>
      </c>
      <c r="I59">
        <v>511</v>
      </c>
      <c r="J59" t="s">
        <v>21</v>
      </c>
      <c r="L59" t="s">
        <v>36</v>
      </c>
      <c r="M59">
        <v>897.9</v>
      </c>
    </row>
    <row r="60" spans="1:13" x14ac:dyDescent="0.25">
      <c r="A60">
        <v>54</v>
      </c>
      <c r="B60">
        <v>9155</v>
      </c>
      <c r="C60" t="s">
        <v>204</v>
      </c>
      <c r="D60" t="s">
        <v>138</v>
      </c>
      <c r="E60" t="s">
        <v>205</v>
      </c>
      <c r="F60" t="str">
        <f>"00035873"</f>
        <v>00035873</v>
      </c>
      <c r="G60" t="s">
        <v>177</v>
      </c>
      <c r="H60" t="s">
        <v>26</v>
      </c>
      <c r="I60">
        <v>523</v>
      </c>
      <c r="J60" t="s">
        <v>21</v>
      </c>
      <c r="M60">
        <v>1568.5</v>
      </c>
    </row>
    <row r="61" spans="1:13" x14ac:dyDescent="0.25">
      <c r="A61">
        <v>55</v>
      </c>
      <c r="B61">
        <v>7399</v>
      </c>
      <c r="C61" t="s">
        <v>206</v>
      </c>
      <c r="D61" t="s">
        <v>17</v>
      </c>
      <c r="E61" t="s">
        <v>207</v>
      </c>
      <c r="F61" t="str">
        <f>"201102000817"</f>
        <v>201102000817</v>
      </c>
      <c r="G61" t="s">
        <v>208</v>
      </c>
      <c r="H61" t="s">
        <v>20</v>
      </c>
      <c r="I61">
        <v>560</v>
      </c>
      <c r="J61" t="s">
        <v>21</v>
      </c>
      <c r="M61">
        <v>1487.6</v>
      </c>
    </row>
    <row r="62" spans="1:13" x14ac:dyDescent="0.25">
      <c r="A62">
        <v>56</v>
      </c>
      <c r="B62">
        <v>6972</v>
      </c>
      <c r="C62" t="s">
        <v>209</v>
      </c>
      <c r="D62" t="s">
        <v>210</v>
      </c>
      <c r="E62" t="s">
        <v>211</v>
      </c>
      <c r="F62" t="str">
        <f>"00084890"</f>
        <v>00084890</v>
      </c>
      <c r="G62" t="s">
        <v>117</v>
      </c>
      <c r="H62" t="s">
        <v>26</v>
      </c>
      <c r="I62">
        <v>526</v>
      </c>
      <c r="J62" t="s">
        <v>21</v>
      </c>
      <c r="L62" t="s">
        <v>65</v>
      </c>
      <c r="M62">
        <v>860.5</v>
      </c>
    </row>
    <row r="63" spans="1:13" x14ac:dyDescent="0.25">
      <c r="A63">
        <v>57</v>
      </c>
      <c r="B63">
        <v>5377</v>
      </c>
      <c r="C63" t="s">
        <v>212</v>
      </c>
      <c r="D63" t="s">
        <v>42</v>
      </c>
      <c r="E63" t="s">
        <v>213</v>
      </c>
      <c r="F63" t="str">
        <f>"00078667"</f>
        <v>00078667</v>
      </c>
      <c r="G63" t="s">
        <v>214</v>
      </c>
      <c r="H63" t="s">
        <v>125</v>
      </c>
      <c r="I63">
        <v>652</v>
      </c>
      <c r="J63" t="s">
        <v>21</v>
      </c>
      <c r="K63">
        <v>6</v>
      </c>
      <c r="M63">
        <v>1454</v>
      </c>
    </row>
    <row r="64" spans="1:13" x14ac:dyDescent="0.25">
      <c r="A64">
        <v>58</v>
      </c>
      <c r="B64">
        <v>1004</v>
      </c>
      <c r="C64" t="s">
        <v>215</v>
      </c>
      <c r="D64" t="s">
        <v>162</v>
      </c>
      <c r="E64" t="s">
        <v>216</v>
      </c>
      <c r="F64" t="str">
        <f>"201512000853"</f>
        <v>201512000853</v>
      </c>
      <c r="G64" t="s">
        <v>217</v>
      </c>
      <c r="H64" t="s">
        <v>26</v>
      </c>
      <c r="I64">
        <v>501</v>
      </c>
      <c r="J64" t="s">
        <v>21</v>
      </c>
      <c r="M64">
        <v>1724</v>
      </c>
    </row>
    <row r="65" spans="1:13" x14ac:dyDescent="0.25">
      <c r="A65">
        <v>59</v>
      </c>
      <c r="B65">
        <v>7155</v>
      </c>
      <c r="C65" t="s">
        <v>218</v>
      </c>
      <c r="D65" t="s">
        <v>219</v>
      </c>
      <c r="E65" t="s">
        <v>220</v>
      </c>
      <c r="F65" t="str">
        <f>"201511033552"</f>
        <v>201511033552</v>
      </c>
      <c r="G65" t="s">
        <v>221</v>
      </c>
      <c r="H65" t="s">
        <v>20</v>
      </c>
      <c r="I65">
        <v>621</v>
      </c>
      <c r="J65" t="s">
        <v>21</v>
      </c>
      <c r="L65" t="s">
        <v>53</v>
      </c>
      <c r="M65">
        <v>972.6</v>
      </c>
    </row>
    <row r="66" spans="1:13" x14ac:dyDescent="0.25">
      <c r="A66">
        <v>60</v>
      </c>
      <c r="B66">
        <v>7358</v>
      </c>
      <c r="C66" t="s">
        <v>222</v>
      </c>
      <c r="D66" t="s">
        <v>17</v>
      </c>
      <c r="E66" t="s">
        <v>223</v>
      </c>
      <c r="F66" t="str">
        <f>"201511035370"</f>
        <v>201511035370</v>
      </c>
      <c r="G66" t="s">
        <v>224</v>
      </c>
      <c r="H66" t="s">
        <v>26</v>
      </c>
      <c r="I66">
        <v>469</v>
      </c>
      <c r="J66" t="s">
        <v>21</v>
      </c>
      <c r="L66" t="s">
        <v>165</v>
      </c>
      <c r="M66">
        <v>1155.2</v>
      </c>
    </row>
    <row r="67" spans="1:13" x14ac:dyDescent="0.25">
      <c r="A67">
        <v>61</v>
      </c>
      <c r="B67">
        <v>8257</v>
      </c>
      <c r="C67" t="s">
        <v>225</v>
      </c>
      <c r="D67" t="s">
        <v>42</v>
      </c>
      <c r="E67" t="s">
        <v>226</v>
      </c>
      <c r="F67" t="str">
        <f>"00080215"</f>
        <v>00080215</v>
      </c>
      <c r="G67" t="s">
        <v>60</v>
      </c>
      <c r="H67" t="s">
        <v>26</v>
      </c>
      <c r="I67">
        <v>484</v>
      </c>
      <c r="J67" t="s">
        <v>21</v>
      </c>
      <c r="K67">
        <v>8</v>
      </c>
      <c r="L67" t="s">
        <v>65</v>
      </c>
      <c r="M67">
        <v>809.9</v>
      </c>
    </row>
    <row r="68" spans="1:13" x14ac:dyDescent="0.25">
      <c r="A68">
        <v>62</v>
      </c>
      <c r="B68">
        <v>4865</v>
      </c>
      <c r="C68" t="s">
        <v>227</v>
      </c>
      <c r="D68" t="s">
        <v>42</v>
      </c>
      <c r="E68" t="s">
        <v>228</v>
      </c>
      <c r="F68" t="str">
        <f>"201103000009"</f>
        <v>201103000009</v>
      </c>
      <c r="G68" t="s">
        <v>44</v>
      </c>
      <c r="H68" t="s">
        <v>87</v>
      </c>
      <c r="I68">
        <v>408</v>
      </c>
      <c r="J68" t="s">
        <v>21</v>
      </c>
      <c r="M68">
        <v>1616</v>
      </c>
    </row>
    <row r="69" spans="1:13" x14ac:dyDescent="0.25">
      <c r="A69">
        <v>63</v>
      </c>
      <c r="B69">
        <v>166</v>
      </c>
      <c r="C69" t="s">
        <v>229</v>
      </c>
      <c r="D69" t="s">
        <v>55</v>
      </c>
      <c r="E69" t="s">
        <v>230</v>
      </c>
      <c r="F69" t="str">
        <f>"00026014"</f>
        <v>00026014</v>
      </c>
      <c r="G69" t="s">
        <v>231</v>
      </c>
      <c r="H69" t="s">
        <v>26</v>
      </c>
      <c r="I69">
        <v>489</v>
      </c>
      <c r="J69" t="s">
        <v>21</v>
      </c>
      <c r="M69">
        <v>1487</v>
      </c>
    </row>
    <row r="70" spans="1:13" x14ac:dyDescent="0.25">
      <c r="A70">
        <v>64</v>
      </c>
      <c r="B70">
        <v>1623</v>
      </c>
      <c r="C70" t="s">
        <v>232</v>
      </c>
      <c r="D70" t="s">
        <v>33</v>
      </c>
      <c r="E70" t="s">
        <v>233</v>
      </c>
      <c r="F70" t="str">
        <f>"201308000090"</f>
        <v>201308000090</v>
      </c>
      <c r="G70" t="s">
        <v>180</v>
      </c>
      <c r="H70" t="s">
        <v>26</v>
      </c>
      <c r="I70">
        <v>510</v>
      </c>
      <c r="J70" t="s">
        <v>21</v>
      </c>
      <c r="L70" t="s">
        <v>53</v>
      </c>
      <c r="M70">
        <v>1039.0999999999999</v>
      </c>
    </row>
    <row r="71" spans="1:13" x14ac:dyDescent="0.25">
      <c r="A71">
        <v>65</v>
      </c>
      <c r="B71">
        <v>5627</v>
      </c>
      <c r="C71" t="s">
        <v>234</v>
      </c>
      <c r="D71" t="s">
        <v>235</v>
      </c>
      <c r="E71" t="s">
        <v>236</v>
      </c>
      <c r="F71" t="str">
        <f>"201511008502"</f>
        <v>201511008502</v>
      </c>
      <c r="G71" t="s">
        <v>237</v>
      </c>
      <c r="H71" t="s">
        <v>20</v>
      </c>
      <c r="I71">
        <v>570</v>
      </c>
      <c r="J71" t="s">
        <v>21</v>
      </c>
      <c r="L71" t="s">
        <v>53</v>
      </c>
      <c r="M71">
        <v>961.7</v>
      </c>
    </row>
    <row r="72" spans="1:13" x14ac:dyDescent="0.25">
      <c r="A72">
        <v>66</v>
      </c>
      <c r="B72">
        <v>7216</v>
      </c>
      <c r="C72" t="s">
        <v>238</v>
      </c>
      <c r="D72" t="s">
        <v>138</v>
      </c>
      <c r="E72" t="s">
        <v>239</v>
      </c>
      <c r="F72" t="str">
        <f>"201511028325"</f>
        <v>201511028325</v>
      </c>
      <c r="G72" t="s">
        <v>240</v>
      </c>
      <c r="H72" t="s">
        <v>26</v>
      </c>
      <c r="I72">
        <v>497</v>
      </c>
      <c r="J72" t="s">
        <v>21</v>
      </c>
      <c r="M72">
        <v>1620.9</v>
      </c>
    </row>
    <row r="73" spans="1:13" x14ac:dyDescent="0.25">
      <c r="A73">
        <v>67</v>
      </c>
      <c r="B73">
        <v>6112</v>
      </c>
      <c r="C73" t="s">
        <v>241</v>
      </c>
      <c r="D73" t="s">
        <v>23</v>
      </c>
      <c r="E73" t="s">
        <v>242</v>
      </c>
      <c r="F73" t="str">
        <f>"201310000010"</f>
        <v>201310000010</v>
      </c>
      <c r="G73" t="s">
        <v>102</v>
      </c>
      <c r="H73" t="s">
        <v>26</v>
      </c>
      <c r="I73">
        <v>471</v>
      </c>
      <c r="J73" t="s">
        <v>21</v>
      </c>
      <c r="L73" t="s">
        <v>243</v>
      </c>
      <c r="M73">
        <v>796.4</v>
      </c>
    </row>
    <row r="74" spans="1:13" x14ac:dyDescent="0.25">
      <c r="A74">
        <v>68</v>
      </c>
      <c r="B74">
        <v>246</v>
      </c>
      <c r="C74" t="s">
        <v>244</v>
      </c>
      <c r="D74" t="s">
        <v>138</v>
      </c>
      <c r="E74" t="s">
        <v>245</v>
      </c>
      <c r="F74" t="str">
        <f>"201511021411"</f>
        <v>201511021411</v>
      </c>
      <c r="G74" t="s">
        <v>40</v>
      </c>
      <c r="H74" t="s">
        <v>26</v>
      </c>
      <c r="I74">
        <v>519</v>
      </c>
      <c r="J74" t="s">
        <v>21</v>
      </c>
      <c r="M74">
        <v>1507.6</v>
      </c>
    </row>
    <row r="75" spans="1:13" x14ac:dyDescent="0.25">
      <c r="A75">
        <v>69</v>
      </c>
      <c r="B75">
        <v>8239</v>
      </c>
      <c r="C75" t="s">
        <v>246</v>
      </c>
      <c r="D75" t="s">
        <v>55</v>
      </c>
      <c r="E75" t="s">
        <v>247</v>
      </c>
      <c r="F75" t="str">
        <f>"00075409"</f>
        <v>00075409</v>
      </c>
      <c r="G75" t="s">
        <v>68</v>
      </c>
      <c r="H75" t="s">
        <v>125</v>
      </c>
      <c r="I75">
        <v>635</v>
      </c>
      <c r="J75" t="s">
        <v>21</v>
      </c>
      <c r="M75">
        <v>1856</v>
      </c>
    </row>
    <row r="76" spans="1:13" x14ac:dyDescent="0.25">
      <c r="A76">
        <v>70</v>
      </c>
      <c r="B76">
        <v>2847</v>
      </c>
      <c r="C76" t="s">
        <v>248</v>
      </c>
      <c r="D76" t="s">
        <v>249</v>
      </c>
      <c r="E76" t="s">
        <v>250</v>
      </c>
      <c r="F76" t="str">
        <f>"00017463"</f>
        <v>00017463</v>
      </c>
      <c r="G76" t="s">
        <v>251</v>
      </c>
      <c r="H76" t="s">
        <v>26</v>
      </c>
      <c r="I76">
        <v>514</v>
      </c>
      <c r="J76" t="s">
        <v>21</v>
      </c>
      <c r="L76" t="s">
        <v>53</v>
      </c>
      <c r="M76">
        <v>1101.8</v>
      </c>
    </row>
    <row r="77" spans="1:13" x14ac:dyDescent="0.25">
      <c r="A77">
        <v>71</v>
      </c>
      <c r="B77">
        <v>2183</v>
      </c>
      <c r="C77" t="s">
        <v>252</v>
      </c>
      <c r="D77" t="s">
        <v>55</v>
      </c>
      <c r="E77" t="s">
        <v>253</v>
      </c>
      <c r="F77" t="str">
        <f>"201511027388"</f>
        <v>201511027388</v>
      </c>
      <c r="G77" t="s">
        <v>254</v>
      </c>
      <c r="H77" t="s">
        <v>26</v>
      </c>
      <c r="I77">
        <v>546</v>
      </c>
      <c r="J77" t="s">
        <v>21</v>
      </c>
      <c r="K77">
        <v>6</v>
      </c>
      <c r="M77">
        <v>1416.6</v>
      </c>
    </row>
    <row r="78" spans="1:13" x14ac:dyDescent="0.25">
      <c r="A78">
        <v>72</v>
      </c>
      <c r="B78">
        <v>6406</v>
      </c>
      <c r="C78" t="s">
        <v>255</v>
      </c>
      <c r="D78" t="s">
        <v>256</v>
      </c>
      <c r="E78" t="s">
        <v>257</v>
      </c>
      <c r="F78" t="str">
        <f>"201409000116"</f>
        <v>201409000116</v>
      </c>
      <c r="G78" t="s">
        <v>35</v>
      </c>
      <c r="H78" t="s">
        <v>87</v>
      </c>
      <c r="I78">
        <v>401</v>
      </c>
      <c r="J78" t="s">
        <v>21</v>
      </c>
      <c r="M78">
        <v>1613</v>
      </c>
    </row>
    <row r="79" spans="1:13" x14ac:dyDescent="0.25">
      <c r="A79">
        <v>73</v>
      </c>
      <c r="B79">
        <v>388</v>
      </c>
      <c r="C79" t="s">
        <v>258</v>
      </c>
      <c r="D79" t="s">
        <v>33</v>
      </c>
      <c r="E79" t="s">
        <v>259</v>
      </c>
      <c r="F79" t="str">
        <f>"201511028383"</f>
        <v>201511028383</v>
      </c>
      <c r="G79" t="s">
        <v>260</v>
      </c>
      <c r="H79" t="s">
        <v>87</v>
      </c>
      <c r="I79">
        <v>424</v>
      </c>
      <c r="J79" t="s">
        <v>21</v>
      </c>
      <c r="M79">
        <v>1749.2</v>
      </c>
    </row>
    <row r="80" spans="1:13" x14ac:dyDescent="0.25">
      <c r="A80">
        <v>74</v>
      </c>
      <c r="B80">
        <v>6725</v>
      </c>
      <c r="C80" t="s">
        <v>261</v>
      </c>
      <c r="D80" t="s">
        <v>235</v>
      </c>
      <c r="E80" t="s">
        <v>262</v>
      </c>
      <c r="F80" t="str">
        <f>"201102001034"</f>
        <v>201102001034</v>
      </c>
      <c r="G80" t="s">
        <v>25</v>
      </c>
      <c r="H80" t="s">
        <v>87</v>
      </c>
      <c r="I80">
        <v>425</v>
      </c>
      <c r="J80" t="s">
        <v>21</v>
      </c>
      <c r="M80">
        <v>1675.1</v>
      </c>
    </row>
    <row r="81" spans="1:13" x14ac:dyDescent="0.25">
      <c r="A81">
        <v>75</v>
      </c>
      <c r="B81">
        <v>2029</v>
      </c>
      <c r="C81" t="s">
        <v>263</v>
      </c>
      <c r="D81" t="s">
        <v>81</v>
      </c>
      <c r="E81" t="s">
        <v>264</v>
      </c>
      <c r="F81" t="str">
        <f>"00018472"</f>
        <v>00018472</v>
      </c>
      <c r="G81" t="s">
        <v>237</v>
      </c>
      <c r="H81" t="s">
        <v>20</v>
      </c>
      <c r="I81">
        <v>570</v>
      </c>
      <c r="J81" t="s">
        <v>21</v>
      </c>
      <c r="K81">
        <v>6</v>
      </c>
      <c r="M81">
        <v>739.5</v>
      </c>
    </row>
    <row r="82" spans="1:13" x14ac:dyDescent="0.25">
      <c r="A82">
        <v>76</v>
      </c>
      <c r="B82">
        <v>8161</v>
      </c>
      <c r="C82" t="s">
        <v>265</v>
      </c>
      <c r="D82" t="s">
        <v>138</v>
      </c>
      <c r="E82" t="s">
        <v>266</v>
      </c>
      <c r="F82" t="str">
        <f>"201402001570"</f>
        <v>201402001570</v>
      </c>
      <c r="G82" t="s">
        <v>52</v>
      </c>
      <c r="H82" t="s">
        <v>26</v>
      </c>
      <c r="I82">
        <v>516</v>
      </c>
      <c r="J82" t="s">
        <v>21</v>
      </c>
      <c r="L82" t="s">
        <v>36</v>
      </c>
      <c r="M82">
        <v>975.4</v>
      </c>
    </row>
    <row r="83" spans="1:13" x14ac:dyDescent="0.25">
      <c r="A83">
        <v>77</v>
      </c>
      <c r="B83">
        <v>7448</v>
      </c>
      <c r="C83" t="s">
        <v>267</v>
      </c>
      <c r="D83" t="s">
        <v>81</v>
      </c>
      <c r="E83" t="s">
        <v>268</v>
      </c>
      <c r="F83" t="str">
        <f>"201511043085"</f>
        <v>201511043085</v>
      </c>
      <c r="G83" t="s">
        <v>269</v>
      </c>
      <c r="H83" t="s">
        <v>20</v>
      </c>
      <c r="I83">
        <v>603</v>
      </c>
      <c r="J83" t="s">
        <v>21</v>
      </c>
      <c r="M83">
        <v>1355</v>
      </c>
    </row>
    <row r="84" spans="1:13" x14ac:dyDescent="0.25">
      <c r="A84">
        <v>78</v>
      </c>
      <c r="B84">
        <v>6306</v>
      </c>
      <c r="C84" t="s">
        <v>270</v>
      </c>
      <c r="D84" t="s">
        <v>235</v>
      </c>
      <c r="E84" t="s">
        <v>271</v>
      </c>
      <c r="F84" t="str">
        <f>"00041487"</f>
        <v>00041487</v>
      </c>
      <c r="G84" t="s">
        <v>113</v>
      </c>
      <c r="H84" t="s">
        <v>20</v>
      </c>
      <c r="I84">
        <v>569</v>
      </c>
      <c r="J84" t="s">
        <v>21</v>
      </c>
      <c r="M84">
        <v>1567.5</v>
      </c>
    </row>
    <row r="85" spans="1:13" x14ac:dyDescent="0.25">
      <c r="A85">
        <v>79</v>
      </c>
      <c r="B85">
        <v>9337</v>
      </c>
      <c r="C85" t="s">
        <v>272</v>
      </c>
      <c r="D85" t="s">
        <v>273</v>
      </c>
      <c r="E85" t="s">
        <v>274</v>
      </c>
      <c r="F85" t="str">
        <f>"201109000151"</f>
        <v>201109000151</v>
      </c>
      <c r="G85" t="s">
        <v>40</v>
      </c>
      <c r="H85" t="s">
        <v>275</v>
      </c>
      <c r="I85">
        <v>628</v>
      </c>
      <c r="J85" t="s">
        <v>21</v>
      </c>
      <c r="M85">
        <v>1777</v>
      </c>
    </row>
    <row r="86" spans="1:13" x14ac:dyDescent="0.25">
      <c r="A86">
        <v>80</v>
      </c>
      <c r="B86">
        <v>9109</v>
      </c>
      <c r="C86" t="s">
        <v>276</v>
      </c>
      <c r="D86" t="s">
        <v>55</v>
      </c>
      <c r="E86" t="s">
        <v>277</v>
      </c>
      <c r="F86" t="str">
        <f>"201102000044"</f>
        <v>201102000044</v>
      </c>
      <c r="G86" t="s">
        <v>278</v>
      </c>
      <c r="H86" t="s">
        <v>26</v>
      </c>
      <c r="I86">
        <v>476</v>
      </c>
      <c r="J86" t="s">
        <v>21</v>
      </c>
      <c r="M86">
        <v>1577</v>
      </c>
    </row>
    <row r="87" spans="1:13" x14ac:dyDescent="0.25">
      <c r="A87">
        <v>81</v>
      </c>
      <c r="B87">
        <v>2229</v>
      </c>
      <c r="C87" t="s">
        <v>279</v>
      </c>
      <c r="D87" t="s">
        <v>50</v>
      </c>
      <c r="E87" t="s">
        <v>280</v>
      </c>
      <c r="F87" t="str">
        <f>"201511005155"</f>
        <v>201511005155</v>
      </c>
      <c r="G87" t="s">
        <v>281</v>
      </c>
      <c r="H87" t="s">
        <v>110</v>
      </c>
      <c r="I87">
        <v>456</v>
      </c>
      <c r="J87" t="s">
        <v>21</v>
      </c>
      <c r="L87" t="s">
        <v>53</v>
      </c>
      <c r="M87">
        <v>1213.4000000000001</v>
      </c>
    </row>
    <row r="88" spans="1:13" x14ac:dyDescent="0.25">
      <c r="A88">
        <v>82</v>
      </c>
      <c r="B88">
        <v>5263</v>
      </c>
      <c r="C88" t="s">
        <v>282</v>
      </c>
      <c r="D88" t="s">
        <v>119</v>
      </c>
      <c r="E88" t="s">
        <v>283</v>
      </c>
      <c r="F88" t="str">
        <f>"201510002050"</f>
        <v>201510002050</v>
      </c>
      <c r="G88" t="s">
        <v>284</v>
      </c>
      <c r="H88" t="s">
        <v>20</v>
      </c>
      <c r="I88">
        <v>588</v>
      </c>
      <c r="J88" t="s">
        <v>21</v>
      </c>
      <c r="L88" t="s">
        <v>165</v>
      </c>
      <c r="M88">
        <v>922</v>
      </c>
    </row>
    <row r="89" spans="1:13" x14ac:dyDescent="0.25">
      <c r="A89">
        <v>83</v>
      </c>
      <c r="B89">
        <v>7290</v>
      </c>
      <c r="C89" t="s">
        <v>285</v>
      </c>
      <c r="D89" t="s">
        <v>42</v>
      </c>
      <c r="E89" t="s">
        <v>286</v>
      </c>
      <c r="F89" t="str">
        <f>"201511033332"</f>
        <v>201511033332</v>
      </c>
      <c r="G89" t="s">
        <v>281</v>
      </c>
      <c r="H89" t="s">
        <v>20</v>
      </c>
      <c r="I89">
        <v>591</v>
      </c>
      <c r="J89" t="s">
        <v>21</v>
      </c>
      <c r="L89" t="s">
        <v>53</v>
      </c>
      <c r="M89">
        <v>1052.8</v>
      </c>
    </row>
    <row r="90" spans="1:13" x14ac:dyDescent="0.25">
      <c r="A90">
        <v>84</v>
      </c>
      <c r="B90">
        <v>2692</v>
      </c>
      <c r="C90" t="s">
        <v>287</v>
      </c>
      <c r="D90" t="s">
        <v>138</v>
      </c>
      <c r="E90" t="s">
        <v>288</v>
      </c>
      <c r="F90" t="str">
        <f>"201511018856"</f>
        <v>201511018856</v>
      </c>
      <c r="G90" t="s">
        <v>221</v>
      </c>
      <c r="H90" t="s">
        <v>20</v>
      </c>
      <c r="I90">
        <v>621</v>
      </c>
      <c r="J90" t="s">
        <v>21</v>
      </c>
      <c r="L90" t="s">
        <v>36</v>
      </c>
      <c r="M90">
        <v>1288.2</v>
      </c>
    </row>
    <row r="91" spans="1:13" x14ac:dyDescent="0.25">
      <c r="A91">
        <v>85</v>
      </c>
      <c r="B91">
        <v>1810</v>
      </c>
      <c r="C91" t="s">
        <v>289</v>
      </c>
      <c r="D91" t="s">
        <v>290</v>
      </c>
      <c r="E91" t="s">
        <v>291</v>
      </c>
      <c r="F91" t="str">
        <f>"00017739"</f>
        <v>00017739</v>
      </c>
      <c r="G91" t="s">
        <v>292</v>
      </c>
      <c r="H91" t="s">
        <v>26</v>
      </c>
      <c r="I91">
        <v>480</v>
      </c>
      <c r="J91" t="s">
        <v>21</v>
      </c>
      <c r="L91" t="s">
        <v>65</v>
      </c>
      <c r="M91">
        <v>961.7</v>
      </c>
    </row>
    <row r="92" spans="1:13" x14ac:dyDescent="0.25">
      <c r="A92">
        <v>86</v>
      </c>
      <c r="B92">
        <v>9021</v>
      </c>
      <c r="C92" t="s">
        <v>293</v>
      </c>
      <c r="D92" t="s">
        <v>55</v>
      </c>
      <c r="E92" t="s">
        <v>294</v>
      </c>
      <c r="F92" t="str">
        <f>"00049717"</f>
        <v>00049717</v>
      </c>
      <c r="G92" t="s">
        <v>25</v>
      </c>
      <c r="H92" t="s">
        <v>26</v>
      </c>
      <c r="I92">
        <v>540</v>
      </c>
      <c r="J92" t="s">
        <v>21</v>
      </c>
      <c r="L92" t="s">
        <v>165</v>
      </c>
      <c r="M92">
        <v>782.1</v>
      </c>
    </row>
    <row r="93" spans="1:13" x14ac:dyDescent="0.25">
      <c r="A93">
        <v>87</v>
      </c>
      <c r="B93">
        <v>633</v>
      </c>
      <c r="C93" t="s">
        <v>295</v>
      </c>
      <c r="D93" t="s">
        <v>55</v>
      </c>
      <c r="E93" t="s">
        <v>296</v>
      </c>
      <c r="F93" t="str">
        <f>"201511039291"</f>
        <v>201511039291</v>
      </c>
      <c r="G93" t="s">
        <v>40</v>
      </c>
      <c r="H93" t="s">
        <v>87</v>
      </c>
      <c r="I93">
        <v>405</v>
      </c>
      <c r="J93" t="s">
        <v>21</v>
      </c>
      <c r="M93">
        <v>1611.9</v>
      </c>
    </row>
    <row r="94" spans="1:13" x14ac:dyDescent="0.25">
      <c r="A94">
        <v>88</v>
      </c>
      <c r="B94">
        <v>5262</v>
      </c>
      <c r="C94" t="s">
        <v>297</v>
      </c>
      <c r="D94" t="s">
        <v>42</v>
      </c>
      <c r="E94" t="s">
        <v>298</v>
      </c>
      <c r="F94" t="str">
        <f>"00069953"</f>
        <v>00069953</v>
      </c>
      <c r="G94" t="s">
        <v>299</v>
      </c>
      <c r="H94" t="s">
        <v>154</v>
      </c>
      <c r="I94">
        <v>582</v>
      </c>
      <c r="J94" t="s">
        <v>21</v>
      </c>
      <c r="M94">
        <v>1452.2</v>
      </c>
    </row>
    <row r="95" spans="1:13" x14ac:dyDescent="0.25">
      <c r="A95">
        <v>89</v>
      </c>
      <c r="B95">
        <v>2579</v>
      </c>
      <c r="C95" t="s">
        <v>300</v>
      </c>
      <c r="D95" t="s">
        <v>55</v>
      </c>
      <c r="E95" t="s">
        <v>301</v>
      </c>
      <c r="F95" t="str">
        <f>"00045961"</f>
        <v>00045961</v>
      </c>
      <c r="G95" t="s">
        <v>302</v>
      </c>
      <c r="H95" t="s">
        <v>110</v>
      </c>
      <c r="I95">
        <v>464</v>
      </c>
      <c r="J95" t="s">
        <v>21</v>
      </c>
      <c r="M95">
        <v>1705.7</v>
      </c>
    </row>
    <row r="96" spans="1:13" x14ac:dyDescent="0.25">
      <c r="A96">
        <v>90</v>
      </c>
      <c r="B96">
        <v>1598</v>
      </c>
      <c r="C96" t="s">
        <v>303</v>
      </c>
      <c r="D96" t="s">
        <v>115</v>
      </c>
      <c r="E96" t="s">
        <v>304</v>
      </c>
      <c r="F96" t="str">
        <f>"201104000115"</f>
        <v>201104000115</v>
      </c>
      <c r="G96" t="s">
        <v>102</v>
      </c>
      <c r="H96" t="s">
        <v>125</v>
      </c>
      <c r="I96">
        <v>633</v>
      </c>
      <c r="J96" t="s">
        <v>21</v>
      </c>
      <c r="L96" t="s">
        <v>53</v>
      </c>
      <c r="M96">
        <v>1227</v>
      </c>
    </row>
    <row r="97" spans="1:13" x14ac:dyDescent="0.25">
      <c r="A97">
        <v>91</v>
      </c>
      <c r="B97">
        <v>2911</v>
      </c>
      <c r="C97" t="s">
        <v>305</v>
      </c>
      <c r="D97" t="s">
        <v>33</v>
      </c>
      <c r="E97" t="s">
        <v>306</v>
      </c>
      <c r="F97" t="str">
        <f>"200909000217"</f>
        <v>200909000217</v>
      </c>
      <c r="G97" t="s">
        <v>124</v>
      </c>
      <c r="H97" t="s">
        <v>20</v>
      </c>
      <c r="I97">
        <v>576</v>
      </c>
      <c r="J97" t="s">
        <v>21</v>
      </c>
      <c r="M97">
        <v>1431.5</v>
      </c>
    </row>
    <row r="98" spans="1:13" x14ac:dyDescent="0.25">
      <c r="A98">
        <v>92</v>
      </c>
      <c r="B98">
        <v>2421</v>
      </c>
      <c r="C98" t="s">
        <v>307</v>
      </c>
      <c r="D98" t="s">
        <v>42</v>
      </c>
      <c r="E98" t="s">
        <v>308</v>
      </c>
      <c r="F98" t="str">
        <f>"201510003783"</f>
        <v>201510003783</v>
      </c>
      <c r="G98" t="s">
        <v>309</v>
      </c>
      <c r="H98" t="s">
        <v>87</v>
      </c>
      <c r="I98">
        <v>403</v>
      </c>
      <c r="J98" t="s">
        <v>21</v>
      </c>
      <c r="M98">
        <v>1610</v>
      </c>
    </row>
    <row r="99" spans="1:13" x14ac:dyDescent="0.25">
      <c r="A99">
        <v>93</v>
      </c>
      <c r="B99">
        <v>8728</v>
      </c>
      <c r="C99" t="s">
        <v>310</v>
      </c>
      <c r="D99" t="s">
        <v>311</v>
      </c>
      <c r="E99" t="s">
        <v>312</v>
      </c>
      <c r="F99" t="str">
        <f>"00087768"</f>
        <v>00087768</v>
      </c>
      <c r="G99" t="s">
        <v>79</v>
      </c>
      <c r="H99" t="s">
        <v>26</v>
      </c>
      <c r="I99">
        <v>520</v>
      </c>
      <c r="J99" t="s">
        <v>21</v>
      </c>
      <c r="L99" t="s">
        <v>53</v>
      </c>
      <c r="M99">
        <v>1058.5</v>
      </c>
    </row>
    <row r="100" spans="1:13" x14ac:dyDescent="0.25">
      <c r="A100">
        <v>94</v>
      </c>
      <c r="B100">
        <v>8598</v>
      </c>
      <c r="C100" t="s">
        <v>313</v>
      </c>
      <c r="D100" t="s">
        <v>62</v>
      </c>
      <c r="E100" t="s">
        <v>314</v>
      </c>
      <c r="F100" t="str">
        <f>"200802007863"</f>
        <v>200802007863</v>
      </c>
      <c r="G100" t="s">
        <v>106</v>
      </c>
      <c r="H100" t="s">
        <v>315</v>
      </c>
      <c r="I100">
        <v>437</v>
      </c>
      <c r="J100" t="s">
        <v>21</v>
      </c>
      <c r="M100">
        <v>1711</v>
      </c>
    </row>
    <row r="101" spans="1:13" x14ac:dyDescent="0.25">
      <c r="A101">
        <v>95</v>
      </c>
      <c r="B101">
        <v>4492</v>
      </c>
      <c r="C101" t="s">
        <v>316</v>
      </c>
      <c r="D101" t="s">
        <v>317</v>
      </c>
      <c r="E101" t="s">
        <v>318</v>
      </c>
      <c r="F101" t="str">
        <f>"00071916"</f>
        <v>00071916</v>
      </c>
      <c r="G101" t="s">
        <v>292</v>
      </c>
      <c r="H101" t="s">
        <v>20</v>
      </c>
      <c r="I101">
        <v>568</v>
      </c>
      <c r="J101" t="s">
        <v>21</v>
      </c>
      <c r="L101" t="s">
        <v>53</v>
      </c>
      <c r="M101">
        <v>1069.5</v>
      </c>
    </row>
    <row r="102" spans="1:13" x14ac:dyDescent="0.25">
      <c r="A102">
        <v>96</v>
      </c>
      <c r="B102">
        <v>4163</v>
      </c>
      <c r="C102" t="s">
        <v>319</v>
      </c>
      <c r="D102" t="s">
        <v>115</v>
      </c>
      <c r="E102" t="s">
        <v>320</v>
      </c>
      <c r="F102" t="str">
        <f>"00086483"</f>
        <v>00086483</v>
      </c>
      <c r="G102" t="s">
        <v>321</v>
      </c>
      <c r="H102" t="s">
        <v>160</v>
      </c>
      <c r="I102">
        <v>362</v>
      </c>
      <c r="J102" t="s">
        <v>21</v>
      </c>
      <c r="M102">
        <v>1723.7</v>
      </c>
    </row>
    <row r="103" spans="1:13" x14ac:dyDescent="0.25">
      <c r="A103">
        <v>97</v>
      </c>
      <c r="B103">
        <v>7069</v>
      </c>
      <c r="C103" t="s">
        <v>322</v>
      </c>
      <c r="D103" t="s">
        <v>50</v>
      </c>
      <c r="E103" t="s">
        <v>323</v>
      </c>
      <c r="F103" t="str">
        <f>"201511005333"</f>
        <v>201511005333</v>
      </c>
      <c r="G103" t="s">
        <v>324</v>
      </c>
      <c r="H103" t="s">
        <v>26</v>
      </c>
      <c r="I103">
        <v>496</v>
      </c>
      <c r="J103" t="s">
        <v>21</v>
      </c>
      <c r="M103">
        <v>1685.1</v>
      </c>
    </row>
    <row r="104" spans="1:13" x14ac:dyDescent="0.25">
      <c r="A104">
        <v>98</v>
      </c>
      <c r="B104">
        <v>6816</v>
      </c>
      <c r="C104" t="s">
        <v>325</v>
      </c>
      <c r="D104" t="s">
        <v>62</v>
      </c>
      <c r="E104" t="s">
        <v>326</v>
      </c>
      <c r="F104" t="str">
        <f>"201102001009"</f>
        <v>201102001009</v>
      </c>
      <c r="G104" t="s">
        <v>327</v>
      </c>
      <c r="H104" t="s">
        <v>87</v>
      </c>
      <c r="I104">
        <v>433</v>
      </c>
      <c r="J104" t="s">
        <v>21</v>
      </c>
      <c r="M104">
        <v>1546</v>
      </c>
    </row>
    <row r="105" spans="1:13" x14ac:dyDescent="0.25">
      <c r="A105">
        <v>99</v>
      </c>
      <c r="B105">
        <v>8376</v>
      </c>
      <c r="C105" t="s">
        <v>328</v>
      </c>
      <c r="D105" t="s">
        <v>329</v>
      </c>
      <c r="E105" t="s">
        <v>330</v>
      </c>
      <c r="F105" t="str">
        <f>"201511036776"</f>
        <v>201511036776</v>
      </c>
      <c r="G105" t="s">
        <v>64</v>
      </c>
      <c r="H105" t="s">
        <v>26</v>
      </c>
      <c r="I105">
        <v>542</v>
      </c>
      <c r="J105" t="s">
        <v>21</v>
      </c>
      <c r="L105" t="s">
        <v>36</v>
      </c>
      <c r="M105">
        <v>938.3</v>
      </c>
    </row>
    <row r="106" spans="1:13" x14ac:dyDescent="0.25">
      <c r="A106">
        <v>100</v>
      </c>
      <c r="B106">
        <v>5509</v>
      </c>
      <c r="C106" t="s">
        <v>331</v>
      </c>
      <c r="D106" t="s">
        <v>193</v>
      </c>
      <c r="E106" t="s">
        <v>332</v>
      </c>
      <c r="F106" t="str">
        <f>"201511034068"</f>
        <v>201511034068</v>
      </c>
      <c r="G106" t="s">
        <v>198</v>
      </c>
      <c r="H106" t="s">
        <v>20</v>
      </c>
      <c r="I106">
        <v>584</v>
      </c>
      <c r="J106" t="s">
        <v>21</v>
      </c>
      <c r="M106">
        <v>1404.9</v>
      </c>
    </row>
    <row r="107" spans="1:13" x14ac:dyDescent="0.25">
      <c r="A107">
        <v>101</v>
      </c>
      <c r="B107">
        <v>3721</v>
      </c>
      <c r="C107" t="s">
        <v>333</v>
      </c>
      <c r="D107" t="s">
        <v>249</v>
      </c>
      <c r="E107" t="s">
        <v>334</v>
      </c>
      <c r="F107" t="str">
        <f>"201511026096"</f>
        <v>201511026096</v>
      </c>
      <c r="G107" t="s">
        <v>292</v>
      </c>
      <c r="H107" t="s">
        <v>26</v>
      </c>
      <c r="I107">
        <v>480</v>
      </c>
      <c r="J107" t="s">
        <v>21</v>
      </c>
      <c r="M107">
        <v>1534.2</v>
      </c>
    </row>
    <row r="108" spans="1:13" x14ac:dyDescent="0.25">
      <c r="A108">
        <v>102</v>
      </c>
      <c r="B108">
        <v>1786</v>
      </c>
      <c r="C108" t="s">
        <v>335</v>
      </c>
      <c r="D108" t="s">
        <v>336</v>
      </c>
      <c r="E108" t="s">
        <v>337</v>
      </c>
      <c r="F108" t="str">
        <f>"00021651"</f>
        <v>00021651</v>
      </c>
      <c r="G108" t="s">
        <v>79</v>
      </c>
      <c r="H108" t="s">
        <v>26</v>
      </c>
      <c r="I108">
        <v>520</v>
      </c>
      <c r="J108" t="s">
        <v>21</v>
      </c>
      <c r="L108" t="s">
        <v>36</v>
      </c>
      <c r="M108">
        <v>1116.0999999999999</v>
      </c>
    </row>
    <row r="109" spans="1:13" x14ac:dyDescent="0.25">
      <c r="A109">
        <v>103</v>
      </c>
      <c r="B109">
        <v>483</v>
      </c>
      <c r="C109" t="s">
        <v>338</v>
      </c>
      <c r="D109" t="s">
        <v>50</v>
      </c>
      <c r="E109" t="s">
        <v>339</v>
      </c>
      <c r="F109" t="str">
        <f>"201511037235"</f>
        <v>201511037235</v>
      </c>
      <c r="G109" t="s">
        <v>340</v>
      </c>
      <c r="H109" t="s">
        <v>26</v>
      </c>
      <c r="I109">
        <v>537</v>
      </c>
      <c r="J109" t="s">
        <v>21</v>
      </c>
      <c r="K109">
        <v>6</v>
      </c>
      <c r="L109" t="s">
        <v>53</v>
      </c>
      <c r="M109">
        <v>1059.4000000000001</v>
      </c>
    </row>
    <row r="110" spans="1:13" x14ac:dyDescent="0.25">
      <c r="A110">
        <v>104</v>
      </c>
      <c r="B110">
        <v>3200</v>
      </c>
      <c r="C110" t="s">
        <v>341</v>
      </c>
      <c r="D110" t="s">
        <v>33</v>
      </c>
      <c r="E110" t="s">
        <v>342</v>
      </c>
      <c r="F110" t="str">
        <f>"00086090"</f>
        <v>00086090</v>
      </c>
      <c r="G110" t="s">
        <v>281</v>
      </c>
      <c r="H110" t="s">
        <v>26</v>
      </c>
      <c r="I110">
        <v>507</v>
      </c>
      <c r="J110" t="s">
        <v>21</v>
      </c>
      <c r="L110" t="s">
        <v>36</v>
      </c>
      <c r="M110">
        <v>891.4</v>
      </c>
    </row>
    <row r="111" spans="1:13" x14ac:dyDescent="0.25">
      <c r="A111">
        <v>105</v>
      </c>
      <c r="B111">
        <v>9431</v>
      </c>
      <c r="C111" t="s">
        <v>343</v>
      </c>
      <c r="D111" t="s">
        <v>249</v>
      </c>
      <c r="E111" t="s">
        <v>344</v>
      </c>
      <c r="F111" t="str">
        <f>"201511026496"</f>
        <v>201511026496</v>
      </c>
      <c r="G111" t="s">
        <v>345</v>
      </c>
      <c r="H111" t="s">
        <v>87</v>
      </c>
      <c r="I111">
        <v>421</v>
      </c>
      <c r="J111" t="s">
        <v>21</v>
      </c>
      <c r="M111">
        <v>1612</v>
      </c>
    </row>
    <row r="112" spans="1:13" x14ac:dyDescent="0.25">
      <c r="A112">
        <v>106</v>
      </c>
      <c r="B112">
        <v>5624</v>
      </c>
      <c r="C112" t="s">
        <v>346</v>
      </c>
      <c r="D112" t="s">
        <v>62</v>
      </c>
      <c r="E112" t="s">
        <v>347</v>
      </c>
      <c r="F112" t="str">
        <f>"201406005606"</f>
        <v>201406005606</v>
      </c>
      <c r="G112" t="s">
        <v>240</v>
      </c>
      <c r="H112" t="s">
        <v>26</v>
      </c>
      <c r="I112">
        <v>497</v>
      </c>
      <c r="J112" t="s">
        <v>21</v>
      </c>
      <c r="L112" t="s">
        <v>65</v>
      </c>
      <c r="M112">
        <v>989.6</v>
      </c>
    </row>
    <row r="113" spans="1:13" x14ac:dyDescent="0.25">
      <c r="A113">
        <v>107</v>
      </c>
      <c r="B113">
        <v>5614</v>
      </c>
      <c r="C113" t="s">
        <v>348</v>
      </c>
      <c r="D113" t="s">
        <v>104</v>
      </c>
      <c r="E113" t="s">
        <v>349</v>
      </c>
      <c r="F113" t="str">
        <f>"00043657"</f>
        <v>00043657</v>
      </c>
      <c r="G113" t="s">
        <v>35</v>
      </c>
      <c r="H113" t="s">
        <v>26</v>
      </c>
      <c r="I113">
        <v>509</v>
      </c>
      <c r="J113" t="s">
        <v>21</v>
      </c>
      <c r="L113" t="s">
        <v>165</v>
      </c>
      <c r="M113">
        <v>929.8</v>
      </c>
    </row>
    <row r="114" spans="1:13" x14ac:dyDescent="0.25">
      <c r="A114">
        <v>108</v>
      </c>
      <c r="B114">
        <v>4812</v>
      </c>
      <c r="C114" t="s">
        <v>350</v>
      </c>
      <c r="D114" t="s">
        <v>115</v>
      </c>
      <c r="E114" t="s">
        <v>351</v>
      </c>
      <c r="F114" t="str">
        <f>"200712005052"</f>
        <v>200712005052</v>
      </c>
      <c r="G114" t="s">
        <v>251</v>
      </c>
      <c r="H114" t="s">
        <v>315</v>
      </c>
      <c r="I114">
        <v>440</v>
      </c>
      <c r="J114" t="s">
        <v>21</v>
      </c>
      <c r="M114">
        <v>1808.4</v>
      </c>
    </row>
    <row r="115" spans="1:13" x14ac:dyDescent="0.25">
      <c r="A115">
        <v>109</v>
      </c>
      <c r="B115">
        <v>2868</v>
      </c>
      <c r="C115" t="s">
        <v>352</v>
      </c>
      <c r="D115" t="s">
        <v>115</v>
      </c>
      <c r="E115" t="s">
        <v>353</v>
      </c>
      <c r="F115" t="str">
        <f>"00020238"</f>
        <v>00020238</v>
      </c>
      <c r="G115" t="s">
        <v>354</v>
      </c>
      <c r="H115" t="s">
        <v>20</v>
      </c>
      <c r="I115">
        <v>586</v>
      </c>
      <c r="J115" t="s">
        <v>21</v>
      </c>
      <c r="M115">
        <v>1446.6</v>
      </c>
    </row>
    <row r="116" spans="1:13" x14ac:dyDescent="0.25">
      <c r="A116">
        <v>110</v>
      </c>
      <c r="B116">
        <v>6276</v>
      </c>
      <c r="C116" t="s">
        <v>355</v>
      </c>
      <c r="D116" t="s">
        <v>17</v>
      </c>
      <c r="E116" t="s">
        <v>356</v>
      </c>
      <c r="F116" t="str">
        <f>"00021284"</f>
        <v>00021284</v>
      </c>
      <c r="G116" t="s">
        <v>292</v>
      </c>
      <c r="H116" t="s">
        <v>20</v>
      </c>
      <c r="I116">
        <v>568</v>
      </c>
      <c r="J116" t="s">
        <v>21</v>
      </c>
      <c r="M116">
        <v>1484.4</v>
      </c>
    </row>
    <row r="117" spans="1:13" x14ac:dyDescent="0.25">
      <c r="A117">
        <v>111</v>
      </c>
      <c r="B117">
        <v>3993</v>
      </c>
      <c r="C117" t="s">
        <v>357</v>
      </c>
      <c r="D117" t="s">
        <v>17</v>
      </c>
      <c r="E117" t="s">
        <v>358</v>
      </c>
      <c r="F117" t="str">
        <f>"201102000998"</f>
        <v>201102000998</v>
      </c>
      <c r="G117" t="s">
        <v>359</v>
      </c>
      <c r="H117" t="s">
        <v>26</v>
      </c>
      <c r="I117">
        <v>548</v>
      </c>
      <c r="J117" t="s">
        <v>21</v>
      </c>
      <c r="M117">
        <v>1506.9</v>
      </c>
    </row>
    <row r="118" spans="1:13" x14ac:dyDescent="0.25">
      <c r="A118">
        <v>112</v>
      </c>
      <c r="B118">
        <v>1024</v>
      </c>
      <c r="C118" t="s">
        <v>360</v>
      </c>
      <c r="D118" t="s">
        <v>115</v>
      </c>
      <c r="E118" t="s">
        <v>361</v>
      </c>
      <c r="F118" t="str">
        <f>"201511007392"</f>
        <v>201511007392</v>
      </c>
      <c r="G118" t="s">
        <v>362</v>
      </c>
      <c r="H118" t="s">
        <v>87</v>
      </c>
      <c r="I118">
        <v>370</v>
      </c>
      <c r="J118" t="s">
        <v>21</v>
      </c>
      <c r="M118">
        <v>1590.2</v>
      </c>
    </row>
    <row r="119" spans="1:13" x14ac:dyDescent="0.25">
      <c r="A119">
        <v>113</v>
      </c>
      <c r="B119">
        <v>2202</v>
      </c>
      <c r="C119" t="s">
        <v>363</v>
      </c>
      <c r="D119" t="s">
        <v>336</v>
      </c>
      <c r="E119" t="s">
        <v>364</v>
      </c>
      <c r="F119" t="str">
        <f>"00015616"</f>
        <v>00015616</v>
      </c>
      <c r="G119" t="s">
        <v>365</v>
      </c>
      <c r="H119" t="s">
        <v>160</v>
      </c>
      <c r="I119">
        <v>366</v>
      </c>
      <c r="J119" t="s">
        <v>21</v>
      </c>
      <c r="M119">
        <v>1523.8</v>
      </c>
    </row>
    <row r="120" spans="1:13" x14ac:dyDescent="0.25">
      <c r="A120">
        <v>114</v>
      </c>
      <c r="B120">
        <v>7481</v>
      </c>
      <c r="C120" t="s">
        <v>366</v>
      </c>
      <c r="D120" t="s">
        <v>55</v>
      </c>
      <c r="E120" t="s">
        <v>367</v>
      </c>
      <c r="F120" t="str">
        <f>"201512001369"</f>
        <v>201512001369</v>
      </c>
      <c r="G120" t="s">
        <v>368</v>
      </c>
      <c r="H120" t="s">
        <v>20</v>
      </c>
      <c r="I120">
        <v>578</v>
      </c>
      <c r="J120" t="s">
        <v>21</v>
      </c>
      <c r="M120">
        <v>1489.2</v>
      </c>
    </row>
    <row r="121" spans="1:13" x14ac:dyDescent="0.25">
      <c r="A121">
        <v>115</v>
      </c>
      <c r="B121">
        <v>1924</v>
      </c>
      <c r="C121" t="s">
        <v>369</v>
      </c>
      <c r="D121" t="s">
        <v>33</v>
      </c>
      <c r="E121" t="s">
        <v>370</v>
      </c>
      <c r="F121" t="str">
        <f>"201511022363"</f>
        <v>201511022363</v>
      </c>
      <c r="G121" t="s">
        <v>371</v>
      </c>
      <c r="H121" t="s">
        <v>87</v>
      </c>
      <c r="I121">
        <v>399</v>
      </c>
      <c r="J121" t="s">
        <v>21</v>
      </c>
      <c r="M121">
        <v>1724.4</v>
      </c>
    </row>
    <row r="122" spans="1:13" x14ac:dyDescent="0.25">
      <c r="A122">
        <v>116</v>
      </c>
      <c r="B122">
        <v>2782</v>
      </c>
      <c r="C122" t="s">
        <v>372</v>
      </c>
      <c r="D122" t="s">
        <v>138</v>
      </c>
      <c r="E122" t="s">
        <v>373</v>
      </c>
      <c r="F122" t="str">
        <f>"201511011381"</f>
        <v>201511011381</v>
      </c>
      <c r="G122" t="s">
        <v>64</v>
      </c>
      <c r="H122" t="s">
        <v>26</v>
      </c>
      <c r="I122">
        <v>542</v>
      </c>
      <c r="J122" t="s">
        <v>21</v>
      </c>
      <c r="L122" t="s">
        <v>53</v>
      </c>
      <c r="M122">
        <v>1028.8</v>
      </c>
    </row>
    <row r="123" spans="1:13" x14ac:dyDescent="0.25">
      <c r="A123">
        <v>117</v>
      </c>
      <c r="B123">
        <v>1682</v>
      </c>
      <c r="C123" t="s">
        <v>374</v>
      </c>
      <c r="D123" t="s">
        <v>50</v>
      </c>
      <c r="E123" t="s">
        <v>375</v>
      </c>
      <c r="F123" t="str">
        <f>"201505000265"</f>
        <v>201505000265</v>
      </c>
      <c r="G123" t="s">
        <v>52</v>
      </c>
      <c r="H123" t="s">
        <v>26</v>
      </c>
      <c r="I123">
        <v>516</v>
      </c>
      <c r="J123" t="s">
        <v>21</v>
      </c>
      <c r="M123">
        <v>1462.4</v>
      </c>
    </row>
    <row r="124" spans="1:13" x14ac:dyDescent="0.25">
      <c r="A124">
        <v>118</v>
      </c>
      <c r="B124">
        <v>8363</v>
      </c>
      <c r="C124" t="s">
        <v>376</v>
      </c>
      <c r="D124" t="s">
        <v>138</v>
      </c>
      <c r="E124" t="s">
        <v>377</v>
      </c>
      <c r="F124" t="str">
        <f>"00068901"</f>
        <v>00068901</v>
      </c>
      <c r="G124" t="s">
        <v>309</v>
      </c>
      <c r="H124" t="s">
        <v>26</v>
      </c>
      <c r="I124">
        <v>515</v>
      </c>
      <c r="J124" t="s">
        <v>21</v>
      </c>
      <c r="M124">
        <v>1655.1</v>
      </c>
    </row>
    <row r="125" spans="1:13" x14ac:dyDescent="0.25">
      <c r="A125">
        <v>119</v>
      </c>
      <c r="B125">
        <v>2582</v>
      </c>
      <c r="C125" t="s">
        <v>378</v>
      </c>
      <c r="D125" t="s">
        <v>379</v>
      </c>
      <c r="E125" t="s">
        <v>380</v>
      </c>
      <c r="F125" t="str">
        <f>"200807000098"</f>
        <v>200807000098</v>
      </c>
      <c r="G125" t="s">
        <v>381</v>
      </c>
      <c r="H125" t="s">
        <v>26</v>
      </c>
      <c r="I125">
        <v>552</v>
      </c>
      <c r="J125" t="s">
        <v>21</v>
      </c>
      <c r="K125">
        <v>7</v>
      </c>
      <c r="M125">
        <v>1173.8</v>
      </c>
    </row>
    <row r="126" spans="1:13" x14ac:dyDescent="0.25">
      <c r="A126">
        <v>120</v>
      </c>
      <c r="B126">
        <v>402</v>
      </c>
      <c r="C126" t="s">
        <v>382</v>
      </c>
      <c r="D126" t="s">
        <v>138</v>
      </c>
      <c r="E126" t="s">
        <v>383</v>
      </c>
      <c r="F126" t="str">
        <f>"201511027300"</f>
        <v>201511027300</v>
      </c>
      <c r="G126" t="s">
        <v>52</v>
      </c>
      <c r="H126" t="s">
        <v>26</v>
      </c>
      <c r="I126">
        <v>516</v>
      </c>
      <c r="J126" t="s">
        <v>21</v>
      </c>
      <c r="L126" t="s">
        <v>65</v>
      </c>
      <c r="M126">
        <v>858.3</v>
      </c>
    </row>
    <row r="127" spans="1:13" x14ac:dyDescent="0.25">
      <c r="A127">
        <v>121</v>
      </c>
      <c r="B127">
        <v>2716</v>
      </c>
      <c r="C127" t="s">
        <v>384</v>
      </c>
      <c r="D127" t="s">
        <v>55</v>
      </c>
      <c r="E127" t="s">
        <v>385</v>
      </c>
      <c r="F127" t="str">
        <f>"201511009443"</f>
        <v>201511009443</v>
      </c>
      <c r="G127" t="s">
        <v>25</v>
      </c>
      <c r="H127" t="s">
        <v>87</v>
      </c>
      <c r="I127">
        <v>425</v>
      </c>
      <c r="J127" t="s">
        <v>21</v>
      </c>
      <c r="L127" t="s">
        <v>36</v>
      </c>
      <c r="M127">
        <v>1449.6</v>
      </c>
    </row>
    <row r="128" spans="1:13" x14ac:dyDescent="0.25">
      <c r="A128">
        <v>122</v>
      </c>
      <c r="B128">
        <v>5990</v>
      </c>
      <c r="C128" t="s">
        <v>386</v>
      </c>
      <c r="D128" t="s">
        <v>256</v>
      </c>
      <c r="E128" t="s">
        <v>387</v>
      </c>
      <c r="F128" t="str">
        <f>"201510001906"</f>
        <v>201510001906</v>
      </c>
      <c r="G128" t="s">
        <v>124</v>
      </c>
      <c r="H128" t="s">
        <v>87</v>
      </c>
      <c r="I128">
        <v>388</v>
      </c>
      <c r="J128" t="s">
        <v>21</v>
      </c>
      <c r="M128">
        <v>1519.6</v>
      </c>
    </row>
    <row r="129" spans="1:13" x14ac:dyDescent="0.25">
      <c r="A129">
        <v>123</v>
      </c>
      <c r="B129">
        <v>5212</v>
      </c>
      <c r="C129" t="s">
        <v>388</v>
      </c>
      <c r="D129" t="s">
        <v>389</v>
      </c>
      <c r="E129" t="s">
        <v>390</v>
      </c>
      <c r="F129" t="str">
        <f>"201511030187"</f>
        <v>201511030187</v>
      </c>
      <c r="G129" t="s">
        <v>102</v>
      </c>
      <c r="H129" t="s">
        <v>26</v>
      </c>
      <c r="I129">
        <v>471</v>
      </c>
      <c r="J129" t="s">
        <v>21</v>
      </c>
      <c r="L129" t="s">
        <v>36</v>
      </c>
      <c r="M129">
        <v>1220.9000000000001</v>
      </c>
    </row>
    <row r="130" spans="1:13" x14ac:dyDescent="0.25">
      <c r="A130">
        <v>124</v>
      </c>
      <c r="B130">
        <v>5222</v>
      </c>
      <c r="C130" t="s">
        <v>391</v>
      </c>
      <c r="D130" t="s">
        <v>389</v>
      </c>
      <c r="E130" t="s">
        <v>392</v>
      </c>
      <c r="F130" t="str">
        <f>"201511026693"</f>
        <v>201511026693</v>
      </c>
      <c r="G130" t="s">
        <v>393</v>
      </c>
      <c r="H130" t="s">
        <v>26</v>
      </c>
      <c r="I130">
        <v>470</v>
      </c>
      <c r="J130" t="s">
        <v>21</v>
      </c>
      <c r="L130" t="s">
        <v>53</v>
      </c>
      <c r="M130">
        <v>1229.9000000000001</v>
      </c>
    </row>
    <row r="131" spans="1:13" x14ac:dyDescent="0.25">
      <c r="A131">
        <v>125</v>
      </c>
      <c r="B131">
        <v>8295</v>
      </c>
      <c r="C131" t="s">
        <v>394</v>
      </c>
      <c r="D131" t="s">
        <v>395</v>
      </c>
      <c r="E131" t="s">
        <v>396</v>
      </c>
      <c r="F131" t="str">
        <f>"00043670"</f>
        <v>00043670</v>
      </c>
      <c r="G131" t="s">
        <v>75</v>
      </c>
      <c r="H131" t="s">
        <v>87</v>
      </c>
      <c r="I131">
        <v>412</v>
      </c>
      <c r="J131" t="s">
        <v>21</v>
      </c>
      <c r="M131">
        <v>1553</v>
      </c>
    </row>
    <row r="132" spans="1:13" x14ac:dyDescent="0.25">
      <c r="A132">
        <v>126</v>
      </c>
      <c r="B132">
        <v>3058</v>
      </c>
      <c r="C132" t="s">
        <v>397</v>
      </c>
      <c r="D132" t="s">
        <v>119</v>
      </c>
      <c r="E132" t="s">
        <v>398</v>
      </c>
      <c r="F132" t="str">
        <f>"201511030928"</f>
        <v>201511030928</v>
      </c>
      <c r="G132" t="s">
        <v>168</v>
      </c>
      <c r="H132" t="s">
        <v>26</v>
      </c>
      <c r="I132">
        <v>504</v>
      </c>
      <c r="J132" t="s">
        <v>21</v>
      </c>
      <c r="K132">
        <v>6</v>
      </c>
      <c r="M132">
        <v>884.7</v>
      </c>
    </row>
    <row r="133" spans="1:13" x14ac:dyDescent="0.25">
      <c r="A133">
        <v>127</v>
      </c>
      <c r="B133">
        <v>4313</v>
      </c>
      <c r="C133" t="s">
        <v>399</v>
      </c>
      <c r="D133" t="s">
        <v>379</v>
      </c>
      <c r="E133" t="s">
        <v>400</v>
      </c>
      <c r="F133" t="str">
        <f>"00071516"</f>
        <v>00071516</v>
      </c>
      <c r="G133" t="s">
        <v>251</v>
      </c>
      <c r="H133" t="s">
        <v>26</v>
      </c>
      <c r="I133">
        <v>514</v>
      </c>
      <c r="J133" t="s">
        <v>21</v>
      </c>
      <c r="L133" t="s">
        <v>65</v>
      </c>
      <c r="M133">
        <v>890.2</v>
      </c>
    </row>
    <row r="134" spans="1:13" x14ac:dyDescent="0.25">
      <c r="A134">
        <v>128</v>
      </c>
      <c r="B134">
        <v>866</v>
      </c>
      <c r="C134" t="s">
        <v>401</v>
      </c>
      <c r="D134" t="s">
        <v>115</v>
      </c>
      <c r="E134" t="s">
        <v>402</v>
      </c>
      <c r="F134" t="str">
        <f>"201102000493"</f>
        <v>201102000493</v>
      </c>
      <c r="G134" t="s">
        <v>64</v>
      </c>
      <c r="H134" t="s">
        <v>26</v>
      </c>
      <c r="I134">
        <v>542</v>
      </c>
      <c r="J134" t="s">
        <v>21</v>
      </c>
      <c r="M134">
        <v>1460.6</v>
      </c>
    </row>
    <row r="135" spans="1:13" x14ac:dyDescent="0.25">
      <c r="A135">
        <v>129</v>
      </c>
      <c r="B135">
        <v>5849</v>
      </c>
      <c r="C135" t="s">
        <v>403</v>
      </c>
      <c r="D135" t="s">
        <v>62</v>
      </c>
      <c r="E135" t="s">
        <v>404</v>
      </c>
      <c r="F135" t="str">
        <f>"00070601"</f>
        <v>00070601</v>
      </c>
      <c r="G135" t="s">
        <v>79</v>
      </c>
      <c r="H135" t="s">
        <v>26</v>
      </c>
      <c r="I135">
        <v>520</v>
      </c>
      <c r="J135" t="s">
        <v>21</v>
      </c>
      <c r="L135" t="s">
        <v>53</v>
      </c>
      <c r="M135">
        <v>1046</v>
      </c>
    </row>
    <row r="136" spans="1:13" x14ac:dyDescent="0.25">
      <c r="A136">
        <v>130</v>
      </c>
      <c r="B136">
        <v>8894</v>
      </c>
      <c r="C136" t="s">
        <v>405</v>
      </c>
      <c r="D136" t="s">
        <v>42</v>
      </c>
      <c r="E136" t="s">
        <v>406</v>
      </c>
      <c r="F136" t="str">
        <f>"00050325"</f>
        <v>00050325</v>
      </c>
      <c r="G136" t="s">
        <v>52</v>
      </c>
      <c r="H136" t="s">
        <v>26</v>
      </c>
      <c r="I136">
        <v>516</v>
      </c>
      <c r="J136" t="s">
        <v>21</v>
      </c>
      <c r="L136" t="s">
        <v>65</v>
      </c>
      <c r="M136">
        <v>859.1</v>
      </c>
    </row>
    <row r="137" spans="1:13" x14ac:dyDescent="0.25">
      <c r="A137">
        <v>131</v>
      </c>
      <c r="B137">
        <v>5332</v>
      </c>
      <c r="C137" t="s">
        <v>407</v>
      </c>
      <c r="D137" t="s">
        <v>379</v>
      </c>
      <c r="E137" t="s">
        <v>408</v>
      </c>
      <c r="F137" t="str">
        <f>"00030759"</f>
        <v>00030759</v>
      </c>
      <c r="G137" t="s">
        <v>251</v>
      </c>
      <c r="H137" t="s">
        <v>26</v>
      </c>
      <c r="I137">
        <v>514</v>
      </c>
      <c r="J137" t="s">
        <v>21</v>
      </c>
      <c r="L137" t="s">
        <v>53</v>
      </c>
      <c r="M137">
        <v>1175.4000000000001</v>
      </c>
    </row>
    <row r="138" spans="1:13" x14ac:dyDescent="0.25">
      <c r="A138">
        <v>132</v>
      </c>
      <c r="B138">
        <v>8905</v>
      </c>
      <c r="C138" t="s">
        <v>409</v>
      </c>
      <c r="D138" t="s">
        <v>115</v>
      </c>
      <c r="E138" t="s">
        <v>410</v>
      </c>
      <c r="F138" t="str">
        <f>"201511035212"</f>
        <v>201511035212</v>
      </c>
      <c r="G138" t="s">
        <v>411</v>
      </c>
      <c r="H138" t="s">
        <v>87</v>
      </c>
      <c r="I138">
        <v>371</v>
      </c>
      <c r="J138" t="s">
        <v>21</v>
      </c>
      <c r="L138" t="s">
        <v>53</v>
      </c>
      <c r="M138">
        <v>1164.5999999999999</v>
      </c>
    </row>
    <row r="139" spans="1:13" x14ac:dyDescent="0.25">
      <c r="A139">
        <v>133</v>
      </c>
      <c r="B139">
        <v>7060</v>
      </c>
      <c r="C139" t="s">
        <v>412</v>
      </c>
      <c r="D139" t="s">
        <v>46</v>
      </c>
      <c r="E139" t="s">
        <v>413</v>
      </c>
      <c r="F139" t="str">
        <f>"201511024624"</f>
        <v>201511024624</v>
      </c>
      <c r="G139" t="s">
        <v>414</v>
      </c>
      <c r="H139" t="s">
        <v>26</v>
      </c>
      <c r="I139">
        <v>512</v>
      </c>
      <c r="J139" t="s">
        <v>21</v>
      </c>
      <c r="K139">
        <v>8</v>
      </c>
      <c r="M139">
        <v>1477.1</v>
      </c>
    </row>
    <row r="140" spans="1:13" x14ac:dyDescent="0.25">
      <c r="A140">
        <v>134</v>
      </c>
      <c r="B140">
        <v>8741</v>
      </c>
      <c r="C140" t="s">
        <v>415</v>
      </c>
      <c r="D140" t="s">
        <v>55</v>
      </c>
      <c r="E140" t="s">
        <v>416</v>
      </c>
      <c r="F140" t="str">
        <f>"00093356"</f>
        <v>00093356</v>
      </c>
      <c r="G140" t="s">
        <v>417</v>
      </c>
      <c r="H140" t="s">
        <v>87</v>
      </c>
      <c r="I140">
        <v>392</v>
      </c>
      <c r="J140" t="s">
        <v>21</v>
      </c>
      <c r="M140">
        <v>1569.5</v>
      </c>
    </row>
    <row r="141" spans="1:13" x14ac:dyDescent="0.25">
      <c r="A141">
        <v>135</v>
      </c>
      <c r="B141">
        <v>437</v>
      </c>
      <c r="C141" t="s">
        <v>418</v>
      </c>
      <c r="D141" t="s">
        <v>33</v>
      </c>
      <c r="E141" t="s">
        <v>419</v>
      </c>
      <c r="F141" t="str">
        <f>"00020148"</f>
        <v>00020148</v>
      </c>
      <c r="G141" t="s">
        <v>420</v>
      </c>
      <c r="H141" t="s">
        <v>26</v>
      </c>
      <c r="I141">
        <v>545</v>
      </c>
      <c r="J141" t="s">
        <v>21</v>
      </c>
      <c r="K141">
        <v>6</v>
      </c>
      <c r="M141">
        <v>1280</v>
      </c>
    </row>
    <row r="142" spans="1:13" x14ac:dyDescent="0.25">
      <c r="A142">
        <v>136</v>
      </c>
      <c r="B142">
        <v>1375</v>
      </c>
      <c r="C142" t="s">
        <v>421</v>
      </c>
      <c r="D142" t="s">
        <v>379</v>
      </c>
      <c r="E142" t="s">
        <v>422</v>
      </c>
      <c r="F142" t="str">
        <f>"201511008230"</f>
        <v>201511008230</v>
      </c>
      <c r="G142" t="s">
        <v>423</v>
      </c>
      <c r="H142" t="s">
        <v>26</v>
      </c>
      <c r="I142">
        <v>503</v>
      </c>
      <c r="J142" t="s">
        <v>21</v>
      </c>
      <c r="L142" t="s">
        <v>53</v>
      </c>
      <c r="M142">
        <v>1340.3</v>
      </c>
    </row>
    <row r="143" spans="1:13" x14ac:dyDescent="0.25">
      <c r="A143">
        <v>137</v>
      </c>
      <c r="B143">
        <v>227</v>
      </c>
      <c r="C143" t="s">
        <v>424</v>
      </c>
      <c r="D143" t="s">
        <v>425</v>
      </c>
      <c r="E143" t="s">
        <v>426</v>
      </c>
      <c r="F143" t="str">
        <f>"201102000236"</f>
        <v>201102000236</v>
      </c>
      <c r="G143" t="s">
        <v>427</v>
      </c>
      <c r="H143" t="s">
        <v>87</v>
      </c>
      <c r="I143">
        <v>409</v>
      </c>
      <c r="J143" t="s">
        <v>21</v>
      </c>
      <c r="K143">
        <v>6</v>
      </c>
      <c r="M143">
        <v>1553</v>
      </c>
    </row>
    <row r="144" spans="1:13" x14ac:dyDescent="0.25">
      <c r="A144">
        <v>138</v>
      </c>
      <c r="B144">
        <v>4615</v>
      </c>
      <c r="C144" t="s">
        <v>428</v>
      </c>
      <c r="D144" t="s">
        <v>33</v>
      </c>
      <c r="E144" t="s">
        <v>429</v>
      </c>
      <c r="F144" t="str">
        <f>"00017008"</f>
        <v>00017008</v>
      </c>
      <c r="G144" t="s">
        <v>420</v>
      </c>
      <c r="H144" t="s">
        <v>26</v>
      </c>
      <c r="I144">
        <v>545</v>
      </c>
      <c r="J144" t="s">
        <v>21</v>
      </c>
      <c r="L144" t="s">
        <v>36</v>
      </c>
      <c r="M144">
        <v>1125.4000000000001</v>
      </c>
    </row>
    <row r="145" spans="1:13" x14ac:dyDescent="0.25">
      <c r="A145">
        <v>139</v>
      </c>
      <c r="B145">
        <v>1552</v>
      </c>
      <c r="C145" t="s">
        <v>430</v>
      </c>
      <c r="D145" t="s">
        <v>17</v>
      </c>
      <c r="E145" t="s">
        <v>431</v>
      </c>
      <c r="F145" t="str">
        <f>"201408000050"</f>
        <v>201408000050</v>
      </c>
      <c r="G145" t="s">
        <v>60</v>
      </c>
      <c r="H145" t="s">
        <v>26</v>
      </c>
      <c r="I145">
        <v>484</v>
      </c>
      <c r="J145" t="s">
        <v>21</v>
      </c>
      <c r="K145">
        <v>8</v>
      </c>
      <c r="L145" t="s">
        <v>53</v>
      </c>
      <c r="M145">
        <v>1017.6</v>
      </c>
    </row>
    <row r="146" spans="1:13" x14ac:dyDescent="0.25">
      <c r="A146">
        <v>140</v>
      </c>
      <c r="B146">
        <v>1251</v>
      </c>
      <c r="C146" t="s">
        <v>432</v>
      </c>
      <c r="D146" t="s">
        <v>115</v>
      </c>
      <c r="E146" t="s">
        <v>433</v>
      </c>
      <c r="F146" t="str">
        <f>"201102000027"</f>
        <v>201102000027</v>
      </c>
      <c r="G146" t="s">
        <v>52</v>
      </c>
      <c r="H146" t="s">
        <v>87</v>
      </c>
      <c r="I146">
        <v>404</v>
      </c>
      <c r="J146" t="s">
        <v>21</v>
      </c>
      <c r="M146">
        <v>1615.1</v>
      </c>
    </row>
    <row r="147" spans="1:13" x14ac:dyDescent="0.25">
      <c r="A147">
        <v>141</v>
      </c>
      <c r="B147">
        <v>5817</v>
      </c>
      <c r="C147" t="s">
        <v>434</v>
      </c>
      <c r="D147" t="s">
        <v>50</v>
      </c>
      <c r="E147" t="s">
        <v>435</v>
      </c>
      <c r="F147" t="str">
        <f>"00044994"</f>
        <v>00044994</v>
      </c>
      <c r="G147" t="s">
        <v>113</v>
      </c>
      <c r="H147" t="s">
        <v>125</v>
      </c>
      <c r="I147">
        <v>636</v>
      </c>
      <c r="J147" t="s">
        <v>21</v>
      </c>
      <c r="M147">
        <v>2054.6999999999998</v>
      </c>
    </row>
    <row r="148" spans="1:13" x14ac:dyDescent="0.25">
      <c r="A148">
        <v>142</v>
      </c>
      <c r="B148">
        <v>1400</v>
      </c>
      <c r="C148" t="s">
        <v>436</v>
      </c>
      <c r="D148" t="s">
        <v>256</v>
      </c>
      <c r="E148" t="s">
        <v>437</v>
      </c>
      <c r="F148" t="str">
        <f>"00045827"</f>
        <v>00045827</v>
      </c>
      <c r="G148" t="s">
        <v>438</v>
      </c>
      <c r="H148" t="s">
        <v>26</v>
      </c>
      <c r="I148">
        <v>478</v>
      </c>
      <c r="J148" t="s">
        <v>21</v>
      </c>
      <c r="K148">
        <v>6</v>
      </c>
      <c r="M148">
        <v>1469</v>
      </c>
    </row>
    <row r="149" spans="1:13" x14ac:dyDescent="0.25">
      <c r="A149">
        <v>143</v>
      </c>
      <c r="B149">
        <v>3697</v>
      </c>
      <c r="C149" t="s">
        <v>439</v>
      </c>
      <c r="D149" t="s">
        <v>50</v>
      </c>
      <c r="E149" t="s">
        <v>440</v>
      </c>
      <c r="F149" t="str">
        <f>"00038763"</f>
        <v>00038763</v>
      </c>
      <c r="G149" t="s">
        <v>371</v>
      </c>
      <c r="H149" t="s">
        <v>26</v>
      </c>
      <c r="I149">
        <v>506</v>
      </c>
      <c r="J149" t="s">
        <v>21</v>
      </c>
      <c r="M149">
        <v>1484.5</v>
      </c>
    </row>
    <row r="150" spans="1:13" x14ac:dyDescent="0.25">
      <c r="A150">
        <v>144</v>
      </c>
      <c r="B150">
        <v>3508</v>
      </c>
      <c r="C150" t="s">
        <v>441</v>
      </c>
      <c r="D150" t="s">
        <v>50</v>
      </c>
      <c r="E150" t="s">
        <v>442</v>
      </c>
      <c r="F150" t="str">
        <f>"201511031455"</f>
        <v>201511031455</v>
      </c>
      <c r="G150" t="s">
        <v>443</v>
      </c>
      <c r="H150" t="s">
        <v>110</v>
      </c>
      <c r="I150">
        <v>454</v>
      </c>
      <c r="J150" t="s">
        <v>21</v>
      </c>
      <c r="L150" t="s">
        <v>53</v>
      </c>
      <c r="M150">
        <v>1150</v>
      </c>
    </row>
    <row r="151" spans="1:13" x14ac:dyDescent="0.25">
      <c r="A151">
        <v>145</v>
      </c>
      <c r="B151">
        <v>4808</v>
      </c>
      <c r="C151" t="s">
        <v>444</v>
      </c>
      <c r="D151" t="s">
        <v>50</v>
      </c>
      <c r="E151" t="s">
        <v>445</v>
      </c>
      <c r="F151" t="str">
        <f>"201411001555"</f>
        <v>201411001555</v>
      </c>
      <c r="G151" t="s">
        <v>240</v>
      </c>
      <c r="H151" t="s">
        <v>20</v>
      </c>
      <c r="I151">
        <v>580</v>
      </c>
      <c r="J151" t="s">
        <v>21</v>
      </c>
      <c r="M151">
        <v>1400.9</v>
      </c>
    </row>
    <row r="152" spans="1:13" x14ac:dyDescent="0.25">
      <c r="A152">
        <v>146</v>
      </c>
      <c r="B152">
        <v>7127</v>
      </c>
      <c r="C152" t="s">
        <v>446</v>
      </c>
      <c r="D152" t="s">
        <v>50</v>
      </c>
      <c r="E152" t="s">
        <v>447</v>
      </c>
      <c r="F152" t="str">
        <f>"201511041697"</f>
        <v>201511041697</v>
      </c>
      <c r="G152" t="s">
        <v>448</v>
      </c>
      <c r="H152" t="s">
        <v>26</v>
      </c>
      <c r="I152">
        <v>525</v>
      </c>
      <c r="J152" t="s">
        <v>21</v>
      </c>
      <c r="M152">
        <v>1558</v>
      </c>
    </row>
    <row r="153" spans="1:13" x14ac:dyDescent="0.25">
      <c r="A153">
        <v>147</v>
      </c>
      <c r="B153">
        <v>1932</v>
      </c>
      <c r="C153" t="s">
        <v>449</v>
      </c>
      <c r="D153" t="s">
        <v>115</v>
      </c>
      <c r="E153" t="s">
        <v>450</v>
      </c>
      <c r="F153" t="str">
        <f>"200906000023"</f>
        <v>200906000023</v>
      </c>
      <c r="G153" t="s">
        <v>269</v>
      </c>
      <c r="H153" t="s">
        <v>87</v>
      </c>
      <c r="I153">
        <v>414</v>
      </c>
      <c r="J153" t="s">
        <v>21</v>
      </c>
      <c r="M153">
        <v>1503.5</v>
      </c>
    </row>
    <row r="154" spans="1:13" x14ac:dyDescent="0.25">
      <c r="A154">
        <v>148</v>
      </c>
      <c r="B154">
        <v>5981</v>
      </c>
      <c r="C154" t="s">
        <v>451</v>
      </c>
      <c r="D154" t="s">
        <v>395</v>
      </c>
      <c r="E154" t="s">
        <v>452</v>
      </c>
      <c r="F154" t="str">
        <f>"201511035179"</f>
        <v>201511035179</v>
      </c>
      <c r="G154" t="s">
        <v>260</v>
      </c>
      <c r="H154" t="s">
        <v>87</v>
      </c>
      <c r="I154">
        <v>424</v>
      </c>
      <c r="J154" t="s">
        <v>21</v>
      </c>
      <c r="L154" t="s">
        <v>36</v>
      </c>
      <c r="M154">
        <v>1407.8</v>
      </c>
    </row>
    <row r="155" spans="1:13" x14ac:dyDescent="0.25">
      <c r="A155">
        <v>149</v>
      </c>
      <c r="B155">
        <v>6490</v>
      </c>
      <c r="C155" t="s">
        <v>453</v>
      </c>
      <c r="D155" t="s">
        <v>81</v>
      </c>
      <c r="E155" t="s">
        <v>454</v>
      </c>
      <c r="F155" t="str">
        <f>"201511041174"</f>
        <v>201511041174</v>
      </c>
      <c r="G155" t="s">
        <v>40</v>
      </c>
      <c r="H155" t="s">
        <v>20</v>
      </c>
      <c r="I155">
        <v>592</v>
      </c>
      <c r="J155" t="s">
        <v>21</v>
      </c>
      <c r="M155">
        <v>1554.7</v>
      </c>
    </row>
    <row r="156" spans="1:13" x14ac:dyDescent="0.25">
      <c r="A156">
        <v>150</v>
      </c>
      <c r="B156">
        <v>5915</v>
      </c>
      <c r="C156" t="s">
        <v>455</v>
      </c>
      <c r="D156" t="s">
        <v>104</v>
      </c>
      <c r="E156" t="s">
        <v>456</v>
      </c>
      <c r="F156" t="str">
        <f>"201511033530"</f>
        <v>201511033530</v>
      </c>
      <c r="G156" t="s">
        <v>457</v>
      </c>
      <c r="H156" t="s">
        <v>154</v>
      </c>
      <c r="I156">
        <v>567</v>
      </c>
      <c r="J156" t="s">
        <v>21</v>
      </c>
      <c r="M156">
        <v>1234.5999999999999</v>
      </c>
    </row>
    <row r="157" spans="1:13" x14ac:dyDescent="0.25">
      <c r="A157">
        <v>151</v>
      </c>
      <c r="B157">
        <v>1086</v>
      </c>
      <c r="C157" t="s">
        <v>458</v>
      </c>
      <c r="D157" t="s">
        <v>193</v>
      </c>
      <c r="E157" t="s">
        <v>459</v>
      </c>
      <c r="F157" t="str">
        <f>"00030915"</f>
        <v>00030915</v>
      </c>
      <c r="G157" t="s">
        <v>460</v>
      </c>
      <c r="H157" t="s">
        <v>125</v>
      </c>
      <c r="I157">
        <v>639</v>
      </c>
      <c r="J157" t="s">
        <v>21</v>
      </c>
      <c r="L157" t="s">
        <v>53</v>
      </c>
      <c r="M157">
        <v>1179.5</v>
      </c>
    </row>
    <row r="158" spans="1:13" x14ac:dyDescent="0.25">
      <c r="A158">
        <v>152</v>
      </c>
      <c r="B158">
        <v>3276</v>
      </c>
      <c r="C158" t="s">
        <v>461</v>
      </c>
      <c r="D158" t="s">
        <v>336</v>
      </c>
      <c r="E158" t="s">
        <v>462</v>
      </c>
      <c r="F158" t="str">
        <f>"201511022121"</f>
        <v>201511022121</v>
      </c>
      <c r="G158" t="s">
        <v>52</v>
      </c>
      <c r="H158" t="s">
        <v>26</v>
      </c>
      <c r="I158">
        <v>516</v>
      </c>
      <c r="J158" t="s">
        <v>21</v>
      </c>
      <c r="L158" t="s">
        <v>36</v>
      </c>
      <c r="M158">
        <v>871.5</v>
      </c>
    </row>
    <row r="159" spans="1:13" x14ac:dyDescent="0.25">
      <c r="A159">
        <v>153</v>
      </c>
      <c r="B159">
        <v>5247</v>
      </c>
      <c r="C159" t="s">
        <v>463</v>
      </c>
      <c r="D159" t="s">
        <v>17</v>
      </c>
      <c r="E159" t="s">
        <v>464</v>
      </c>
      <c r="F159" t="str">
        <f>"201511031575"</f>
        <v>201511031575</v>
      </c>
      <c r="G159" t="s">
        <v>240</v>
      </c>
      <c r="H159" t="s">
        <v>26</v>
      </c>
      <c r="I159">
        <v>497</v>
      </c>
      <c r="J159" t="s">
        <v>21</v>
      </c>
      <c r="L159" t="s">
        <v>36</v>
      </c>
      <c r="M159">
        <v>1380</v>
      </c>
    </row>
    <row r="160" spans="1:13" x14ac:dyDescent="0.25">
      <c r="A160">
        <v>154</v>
      </c>
      <c r="B160">
        <v>1012</v>
      </c>
      <c r="C160" t="s">
        <v>465</v>
      </c>
      <c r="D160" t="s">
        <v>466</v>
      </c>
      <c r="E160" t="s">
        <v>467</v>
      </c>
      <c r="F160" t="str">
        <f>"00018446"</f>
        <v>00018446</v>
      </c>
      <c r="G160" t="s">
        <v>324</v>
      </c>
      <c r="H160" t="s">
        <v>26</v>
      </c>
      <c r="I160">
        <v>496</v>
      </c>
      <c r="J160" t="s">
        <v>21</v>
      </c>
      <c r="L160" t="s">
        <v>53</v>
      </c>
      <c r="M160">
        <v>1181.5</v>
      </c>
    </row>
    <row r="161" spans="1:13" x14ac:dyDescent="0.25">
      <c r="A161">
        <v>155</v>
      </c>
      <c r="B161">
        <v>3500</v>
      </c>
      <c r="C161" t="s">
        <v>468</v>
      </c>
      <c r="D161" t="s">
        <v>81</v>
      </c>
      <c r="E161" t="s">
        <v>469</v>
      </c>
      <c r="F161" t="str">
        <f>"201511028225"</f>
        <v>201511028225</v>
      </c>
      <c r="G161" t="s">
        <v>371</v>
      </c>
      <c r="H161" t="s">
        <v>20</v>
      </c>
      <c r="I161">
        <v>590</v>
      </c>
      <c r="J161" t="s">
        <v>21</v>
      </c>
      <c r="M161">
        <v>1569.5</v>
      </c>
    </row>
    <row r="162" spans="1:13" x14ac:dyDescent="0.25">
      <c r="A162">
        <v>156</v>
      </c>
      <c r="B162">
        <v>6204</v>
      </c>
      <c r="C162" t="s">
        <v>470</v>
      </c>
      <c r="D162" t="s">
        <v>17</v>
      </c>
      <c r="E162" t="s">
        <v>471</v>
      </c>
      <c r="F162" t="str">
        <f>"200808000172"</f>
        <v>200808000172</v>
      </c>
      <c r="G162" t="s">
        <v>472</v>
      </c>
      <c r="H162" t="s">
        <v>315</v>
      </c>
      <c r="I162">
        <v>438</v>
      </c>
      <c r="J162" t="s">
        <v>21</v>
      </c>
      <c r="M162">
        <v>1694</v>
      </c>
    </row>
    <row r="163" spans="1:13" x14ac:dyDescent="0.25">
      <c r="A163">
        <v>157</v>
      </c>
      <c r="B163">
        <v>9501</v>
      </c>
      <c r="C163" t="s">
        <v>473</v>
      </c>
      <c r="D163" t="s">
        <v>235</v>
      </c>
      <c r="E163" t="s">
        <v>474</v>
      </c>
      <c r="F163" t="str">
        <f>"00047444"</f>
        <v>00047444</v>
      </c>
      <c r="G163" t="s">
        <v>475</v>
      </c>
      <c r="H163" t="s">
        <v>125</v>
      </c>
      <c r="I163">
        <v>630</v>
      </c>
      <c r="J163" t="s">
        <v>21</v>
      </c>
      <c r="L163" t="s">
        <v>53</v>
      </c>
      <c r="M163">
        <v>1589</v>
      </c>
    </row>
    <row r="164" spans="1:13" x14ac:dyDescent="0.25">
      <c r="A164">
        <v>158</v>
      </c>
      <c r="B164">
        <v>5470</v>
      </c>
      <c r="C164" t="s">
        <v>476</v>
      </c>
      <c r="D164" t="s">
        <v>55</v>
      </c>
      <c r="E164" t="s">
        <v>477</v>
      </c>
      <c r="F164" t="str">
        <f>"200908000251"</f>
        <v>200908000251</v>
      </c>
      <c r="G164" t="s">
        <v>64</v>
      </c>
      <c r="H164" t="s">
        <v>26</v>
      </c>
      <c r="I164">
        <v>542</v>
      </c>
      <c r="J164" t="s">
        <v>21</v>
      </c>
      <c r="M164">
        <v>1477.9</v>
      </c>
    </row>
    <row r="165" spans="1:13" x14ac:dyDescent="0.25">
      <c r="A165">
        <v>159</v>
      </c>
      <c r="B165">
        <v>2653</v>
      </c>
      <c r="C165" t="s">
        <v>478</v>
      </c>
      <c r="D165" t="s">
        <v>115</v>
      </c>
      <c r="E165" t="s">
        <v>479</v>
      </c>
      <c r="F165" t="str">
        <f>"201511015136"</f>
        <v>201511015136</v>
      </c>
      <c r="G165" t="s">
        <v>480</v>
      </c>
      <c r="H165" t="s">
        <v>26</v>
      </c>
      <c r="I165">
        <v>485</v>
      </c>
      <c r="J165" t="s">
        <v>21</v>
      </c>
      <c r="K165">
        <v>8</v>
      </c>
      <c r="M165">
        <v>1477.1</v>
      </c>
    </row>
    <row r="166" spans="1:13" x14ac:dyDescent="0.25">
      <c r="A166">
        <v>160</v>
      </c>
      <c r="B166">
        <v>4141</v>
      </c>
      <c r="C166" t="s">
        <v>481</v>
      </c>
      <c r="D166" t="s">
        <v>50</v>
      </c>
      <c r="E166" t="s">
        <v>482</v>
      </c>
      <c r="F166" t="str">
        <f>"00093694"</f>
        <v>00093694</v>
      </c>
      <c r="G166" t="s">
        <v>324</v>
      </c>
      <c r="H166" t="s">
        <v>26</v>
      </c>
      <c r="I166">
        <v>496</v>
      </c>
      <c r="J166" t="s">
        <v>21</v>
      </c>
      <c r="L166" t="s">
        <v>36</v>
      </c>
      <c r="M166">
        <v>1399.5</v>
      </c>
    </row>
    <row r="167" spans="1:13" x14ac:dyDescent="0.25">
      <c r="A167">
        <v>161</v>
      </c>
      <c r="B167">
        <v>544</v>
      </c>
      <c r="C167" t="s">
        <v>483</v>
      </c>
      <c r="D167" t="s">
        <v>484</v>
      </c>
      <c r="E167" t="s">
        <v>485</v>
      </c>
      <c r="F167" t="str">
        <f>"00018477"</f>
        <v>00018477</v>
      </c>
      <c r="G167" t="s">
        <v>486</v>
      </c>
      <c r="H167" t="s">
        <v>20</v>
      </c>
      <c r="I167">
        <v>555</v>
      </c>
      <c r="J167" t="s">
        <v>21</v>
      </c>
      <c r="M167">
        <v>1444.1</v>
      </c>
    </row>
    <row r="168" spans="1:13" x14ac:dyDescent="0.25">
      <c r="A168">
        <v>162</v>
      </c>
      <c r="B168">
        <v>2548</v>
      </c>
      <c r="C168" t="s">
        <v>487</v>
      </c>
      <c r="D168" t="s">
        <v>311</v>
      </c>
      <c r="E168" t="s">
        <v>488</v>
      </c>
      <c r="F168" t="str">
        <f>"201511035035"</f>
        <v>201511035035</v>
      </c>
      <c r="G168" t="s">
        <v>25</v>
      </c>
      <c r="H168" t="s">
        <v>26</v>
      </c>
      <c r="I168">
        <v>540</v>
      </c>
      <c r="J168" t="s">
        <v>21</v>
      </c>
      <c r="L168" t="s">
        <v>65</v>
      </c>
      <c r="M168">
        <v>863.1</v>
      </c>
    </row>
    <row r="169" spans="1:13" x14ac:dyDescent="0.25">
      <c r="A169">
        <v>163</v>
      </c>
      <c r="B169">
        <v>1357</v>
      </c>
      <c r="C169" t="s">
        <v>489</v>
      </c>
      <c r="D169" t="s">
        <v>55</v>
      </c>
      <c r="E169" t="s">
        <v>490</v>
      </c>
      <c r="F169" t="str">
        <f>"201105000026"</f>
        <v>201105000026</v>
      </c>
      <c r="G169" t="s">
        <v>102</v>
      </c>
      <c r="H169" t="s">
        <v>26</v>
      </c>
      <c r="I169">
        <v>471</v>
      </c>
      <c r="J169" t="s">
        <v>21</v>
      </c>
      <c r="M169">
        <v>1592.1</v>
      </c>
    </row>
    <row r="170" spans="1:13" x14ac:dyDescent="0.25">
      <c r="A170">
        <v>164</v>
      </c>
      <c r="B170">
        <v>4288</v>
      </c>
      <c r="C170" t="s">
        <v>491</v>
      </c>
      <c r="D170" t="s">
        <v>33</v>
      </c>
      <c r="E170" t="s">
        <v>492</v>
      </c>
      <c r="F170" t="str">
        <f>"00069834"</f>
        <v>00069834</v>
      </c>
      <c r="G170" t="s">
        <v>493</v>
      </c>
      <c r="H170" t="s">
        <v>26</v>
      </c>
      <c r="I170">
        <v>522</v>
      </c>
      <c r="J170" t="s">
        <v>21</v>
      </c>
      <c r="L170" t="s">
        <v>165</v>
      </c>
      <c r="M170">
        <v>1054.0999999999999</v>
      </c>
    </row>
    <row r="171" spans="1:13" x14ac:dyDescent="0.25">
      <c r="A171">
        <v>165</v>
      </c>
      <c r="B171">
        <v>5736</v>
      </c>
      <c r="C171" t="s">
        <v>494</v>
      </c>
      <c r="D171" t="s">
        <v>256</v>
      </c>
      <c r="E171" t="s">
        <v>495</v>
      </c>
      <c r="F171" t="str">
        <f>"00078418"</f>
        <v>00078418</v>
      </c>
      <c r="G171" t="s">
        <v>251</v>
      </c>
      <c r="H171" t="s">
        <v>26</v>
      </c>
      <c r="I171">
        <v>514</v>
      </c>
      <c r="J171" t="s">
        <v>21</v>
      </c>
      <c r="L171" t="s">
        <v>36</v>
      </c>
      <c r="M171">
        <v>897.9</v>
      </c>
    </row>
    <row r="172" spans="1:13" x14ac:dyDescent="0.25">
      <c r="A172">
        <v>166</v>
      </c>
      <c r="B172">
        <v>699</v>
      </c>
      <c r="C172" t="s">
        <v>496</v>
      </c>
      <c r="D172" t="s">
        <v>115</v>
      </c>
      <c r="E172" t="s">
        <v>497</v>
      </c>
      <c r="F172" t="str">
        <f>"201511026722"</f>
        <v>201511026722</v>
      </c>
      <c r="G172" t="s">
        <v>251</v>
      </c>
      <c r="H172" t="s">
        <v>26</v>
      </c>
      <c r="I172">
        <v>514</v>
      </c>
      <c r="J172" t="s">
        <v>21</v>
      </c>
      <c r="L172" t="s">
        <v>53</v>
      </c>
      <c r="M172">
        <v>1051.9000000000001</v>
      </c>
    </row>
    <row r="173" spans="1:13" x14ac:dyDescent="0.25">
      <c r="A173">
        <v>167</v>
      </c>
      <c r="B173">
        <v>7326</v>
      </c>
      <c r="C173" t="s">
        <v>498</v>
      </c>
      <c r="D173" t="s">
        <v>17</v>
      </c>
      <c r="E173" t="s">
        <v>499</v>
      </c>
      <c r="F173" t="str">
        <f>"201511030330"</f>
        <v>201511030330</v>
      </c>
      <c r="G173" t="s">
        <v>203</v>
      </c>
      <c r="H173" t="s">
        <v>87</v>
      </c>
      <c r="I173">
        <v>402</v>
      </c>
      <c r="J173" t="s">
        <v>21</v>
      </c>
      <c r="L173" t="s">
        <v>36</v>
      </c>
      <c r="M173">
        <v>1566.8</v>
      </c>
    </row>
    <row r="174" spans="1:13" x14ac:dyDescent="0.25">
      <c r="A174">
        <v>168</v>
      </c>
      <c r="B174">
        <v>9237</v>
      </c>
      <c r="C174" t="s">
        <v>500</v>
      </c>
      <c r="D174" t="s">
        <v>135</v>
      </c>
      <c r="E174" t="s">
        <v>501</v>
      </c>
      <c r="F174" t="str">
        <f>"201511031843"</f>
        <v>201511031843</v>
      </c>
      <c r="G174" t="s">
        <v>168</v>
      </c>
      <c r="H174" t="s">
        <v>26</v>
      </c>
      <c r="I174">
        <v>504</v>
      </c>
      <c r="J174" t="s">
        <v>21</v>
      </c>
      <c r="K174">
        <v>8</v>
      </c>
      <c r="L174" t="s">
        <v>53</v>
      </c>
      <c r="M174">
        <v>988.7</v>
      </c>
    </row>
    <row r="175" spans="1:13" x14ac:dyDescent="0.25">
      <c r="A175">
        <v>169</v>
      </c>
      <c r="B175">
        <v>3798</v>
      </c>
      <c r="C175" t="s">
        <v>502</v>
      </c>
      <c r="D175" t="s">
        <v>70</v>
      </c>
      <c r="E175" t="s">
        <v>503</v>
      </c>
      <c r="F175" t="str">
        <f>"201511025226"</f>
        <v>201511025226</v>
      </c>
      <c r="G175" t="s">
        <v>25</v>
      </c>
      <c r="H175" t="s">
        <v>26</v>
      </c>
      <c r="I175">
        <v>540</v>
      </c>
      <c r="J175" t="s">
        <v>21</v>
      </c>
      <c r="L175" t="s">
        <v>53</v>
      </c>
      <c r="M175">
        <v>1229.8</v>
      </c>
    </row>
    <row r="176" spans="1:13" x14ac:dyDescent="0.25">
      <c r="A176">
        <v>170</v>
      </c>
      <c r="B176">
        <v>6206</v>
      </c>
      <c r="C176" t="s">
        <v>504</v>
      </c>
      <c r="D176" t="s">
        <v>235</v>
      </c>
      <c r="E176" t="s">
        <v>505</v>
      </c>
      <c r="F176" t="str">
        <f>"200804000208"</f>
        <v>200804000208</v>
      </c>
      <c r="G176" t="s">
        <v>185</v>
      </c>
      <c r="H176" t="s">
        <v>26</v>
      </c>
      <c r="I176">
        <v>477</v>
      </c>
      <c r="J176" t="s">
        <v>21</v>
      </c>
      <c r="L176" t="s">
        <v>53</v>
      </c>
      <c r="M176">
        <v>1042.8</v>
      </c>
    </row>
    <row r="177" spans="1:13" x14ac:dyDescent="0.25">
      <c r="A177">
        <v>171</v>
      </c>
      <c r="B177">
        <v>8881</v>
      </c>
      <c r="C177" t="s">
        <v>506</v>
      </c>
      <c r="D177" t="s">
        <v>50</v>
      </c>
      <c r="E177" t="s">
        <v>507</v>
      </c>
      <c r="F177" t="str">
        <f>"201511038505"</f>
        <v>201511038505</v>
      </c>
      <c r="G177" t="s">
        <v>224</v>
      </c>
      <c r="H177" t="s">
        <v>26</v>
      </c>
      <c r="I177">
        <v>469</v>
      </c>
      <c r="J177" t="s">
        <v>21</v>
      </c>
      <c r="K177">
        <v>8</v>
      </c>
      <c r="L177" t="s">
        <v>36</v>
      </c>
      <c r="M177">
        <v>734.8</v>
      </c>
    </row>
    <row r="178" spans="1:13" x14ac:dyDescent="0.25">
      <c r="A178">
        <v>172</v>
      </c>
      <c r="B178">
        <v>5024</v>
      </c>
      <c r="C178" t="s">
        <v>508</v>
      </c>
      <c r="D178" t="s">
        <v>50</v>
      </c>
      <c r="E178" t="s">
        <v>509</v>
      </c>
      <c r="F178" t="str">
        <f>"201511025211"</f>
        <v>201511025211</v>
      </c>
      <c r="G178" t="s">
        <v>79</v>
      </c>
      <c r="H178" t="s">
        <v>26</v>
      </c>
      <c r="I178">
        <v>520</v>
      </c>
      <c r="J178" t="s">
        <v>21</v>
      </c>
      <c r="L178" t="s">
        <v>53</v>
      </c>
      <c r="M178">
        <v>1053.5</v>
      </c>
    </row>
    <row r="179" spans="1:13" x14ac:dyDescent="0.25">
      <c r="A179">
        <v>173</v>
      </c>
      <c r="B179">
        <v>5718</v>
      </c>
      <c r="C179" t="s">
        <v>510</v>
      </c>
      <c r="D179" t="s">
        <v>55</v>
      </c>
      <c r="E179" t="s">
        <v>511</v>
      </c>
      <c r="F179" t="str">
        <f>"201511034685"</f>
        <v>201511034685</v>
      </c>
      <c r="G179" t="s">
        <v>512</v>
      </c>
      <c r="H179" t="s">
        <v>154</v>
      </c>
      <c r="I179">
        <v>625</v>
      </c>
      <c r="J179" t="s">
        <v>21</v>
      </c>
      <c r="M179">
        <v>1353.2</v>
      </c>
    </row>
    <row r="180" spans="1:13" x14ac:dyDescent="0.25">
      <c r="A180">
        <v>174</v>
      </c>
      <c r="B180">
        <v>5925</v>
      </c>
      <c r="C180" t="s">
        <v>513</v>
      </c>
      <c r="D180" t="s">
        <v>42</v>
      </c>
      <c r="E180" t="s">
        <v>514</v>
      </c>
      <c r="F180" t="str">
        <f>"201511041504"</f>
        <v>201511041504</v>
      </c>
      <c r="G180" t="s">
        <v>203</v>
      </c>
      <c r="H180" t="s">
        <v>26</v>
      </c>
      <c r="I180">
        <v>511</v>
      </c>
      <c r="J180" t="s">
        <v>21</v>
      </c>
      <c r="L180" t="s">
        <v>65</v>
      </c>
      <c r="M180">
        <v>880</v>
      </c>
    </row>
    <row r="181" spans="1:13" x14ac:dyDescent="0.25">
      <c r="A181">
        <v>175</v>
      </c>
      <c r="B181">
        <v>196</v>
      </c>
      <c r="C181" t="s">
        <v>515</v>
      </c>
      <c r="D181" t="s">
        <v>516</v>
      </c>
      <c r="E181" t="s">
        <v>517</v>
      </c>
      <c r="F181" t="str">
        <f>"201406008465"</f>
        <v>201406008465</v>
      </c>
      <c r="G181" t="s">
        <v>518</v>
      </c>
      <c r="H181" t="s">
        <v>20</v>
      </c>
      <c r="I181">
        <v>611</v>
      </c>
      <c r="J181" t="s">
        <v>21</v>
      </c>
      <c r="K181">
        <v>6</v>
      </c>
      <c r="L181" t="s">
        <v>53</v>
      </c>
      <c r="M181">
        <v>708.4</v>
      </c>
    </row>
    <row r="182" spans="1:13" x14ac:dyDescent="0.25">
      <c r="A182">
        <v>176</v>
      </c>
      <c r="B182">
        <v>7508</v>
      </c>
      <c r="C182" t="s">
        <v>519</v>
      </c>
      <c r="D182" t="s">
        <v>115</v>
      </c>
      <c r="E182" t="s">
        <v>520</v>
      </c>
      <c r="F182" t="str">
        <f>"201511040736"</f>
        <v>201511040736</v>
      </c>
      <c r="G182" t="s">
        <v>521</v>
      </c>
      <c r="H182" t="s">
        <v>110</v>
      </c>
      <c r="I182">
        <v>453</v>
      </c>
      <c r="J182" t="s">
        <v>21</v>
      </c>
      <c r="M182">
        <v>1687</v>
      </c>
    </row>
    <row r="183" spans="1:13" x14ac:dyDescent="0.25">
      <c r="A183">
        <v>177</v>
      </c>
      <c r="B183">
        <v>8266</v>
      </c>
      <c r="C183" t="s">
        <v>522</v>
      </c>
      <c r="D183" t="s">
        <v>104</v>
      </c>
      <c r="E183" t="s">
        <v>523</v>
      </c>
      <c r="F183" t="str">
        <f>"201511031783"</f>
        <v>201511031783</v>
      </c>
      <c r="G183" t="s">
        <v>52</v>
      </c>
      <c r="H183" t="s">
        <v>26</v>
      </c>
      <c r="I183">
        <v>516</v>
      </c>
      <c r="J183" t="s">
        <v>21</v>
      </c>
      <c r="L183" t="s">
        <v>53</v>
      </c>
      <c r="M183">
        <v>1034.3</v>
      </c>
    </row>
    <row r="184" spans="1:13" x14ac:dyDescent="0.25">
      <c r="A184">
        <v>178</v>
      </c>
      <c r="B184">
        <v>8799</v>
      </c>
      <c r="C184" t="s">
        <v>524</v>
      </c>
      <c r="D184" t="s">
        <v>70</v>
      </c>
      <c r="E184" t="s">
        <v>525</v>
      </c>
      <c r="F184" t="str">
        <f>"201511029357"</f>
        <v>201511029357</v>
      </c>
      <c r="G184" t="s">
        <v>40</v>
      </c>
      <c r="H184" t="s">
        <v>26</v>
      </c>
      <c r="I184">
        <v>519</v>
      </c>
      <c r="J184" t="s">
        <v>21</v>
      </c>
      <c r="L184" t="s">
        <v>53</v>
      </c>
      <c r="M184">
        <v>1089.5999999999999</v>
      </c>
    </row>
    <row r="185" spans="1:13" x14ac:dyDescent="0.25">
      <c r="A185">
        <v>179</v>
      </c>
      <c r="B185">
        <v>9049</v>
      </c>
      <c r="C185" t="s">
        <v>526</v>
      </c>
      <c r="D185" t="s">
        <v>484</v>
      </c>
      <c r="E185" t="s">
        <v>527</v>
      </c>
      <c r="F185" t="str">
        <f>"201511038626"</f>
        <v>201511038626</v>
      </c>
      <c r="G185" t="s">
        <v>528</v>
      </c>
      <c r="H185" t="s">
        <v>87</v>
      </c>
      <c r="I185">
        <v>411</v>
      </c>
      <c r="J185" t="s">
        <v>21</v>
      </c>
      <c r="L185" t="s">
        <v>53</v>
      </c>
      <c r="M185">
        <v>1155.8</v>
      </c>
    </row>
    <row r="186" spans="1:13" x14ac:dyDescent="0.25">
      <c r="A186">
        <v>180</v>
      </c>
      <c r="B186">
        <v>9395</v>
      </c>
      <c r="C186" t="s">
        <v>529</v>
      </c>
      <c r="D186" t="s">
        <v>138</v>
      </c>
      <c r="E186" t="s">
        <v>530</v>
      </c>
      <c r="F186" t="str">
        <f>"201511010165"</f>
        <v>201511010165</v>
      </c>
      <c r="G186" t="s">
        <v>44</v>
      </c>
      <c r="H186" t="s">
        <v>26</v>
      </c>
      <c r="I186">
        <v>528</v>
      </c>
      <c r="J186" t="s">
        <v>21</v>
      </c>
      <c r="L186" t="s">
        <v>53</v>
      </c>
      <c r="M186">
        <v>1146.3</v>
      </c>
    </row>
    <row r="187" spans="1:13" x14ac:dyDescent="0.25">
      <c r="A187">
        <v>181</v>
      </c>
      <c r="B187">
        <v>4849</v>
      </c>
      <c r="C187" t="s">
        <v>531</v>
      </c>
      <c r="D187" t="s">
        <v>532</v>
      </c>
      <c r="E187">
        <v>6206681</v>
      </c>
      <c r="F187" t="str">
        <f>"201511029564"</f>
        <v>201511029564</v>
      </c>
      <c r="G187" t="s">
        <v>260</v>
      </c>
      <c r="H187" t="s">
        <v>26</v>
      </c>
      <c r="I187">
        <v>539</v>
      </c>
      <c r="J187" t="s">
        <v>21</v>
      </c>
      <c r="M187">
        <v>1477</v>
      </c>
    </row>
    <row r="188" spans="1:13" x14ac:dyDescent="0.25">
      <c r="A188">
        <v>182</v>
      </c>
      <c r="B188">
        <v>1040</v>
      </c>
      <c r="C188" t="s">
        <v>533</v>
      </c>
      <c r="D188" t="s">
        <v>534</v>
      </c>
      <c r="E188" t="s">
        <v>535</v>
      </c>
      <c r="F188" t="str">
        <f>"200808000043"</f>
        <v>200808000043</v>
      </c>
      <c r="G188" t="s">
        <v>536</v>
      </c>
      <c r="H188" t="s">
        <v>87</v>
      </c>
      <c r="I188">
        <v>381</v>
      </c>
      <c r="J188" t="s">
        <v>21</v>
      </c>
      <c r="M188">
        <v>1615.2</v>
      </c>
    </row>
    <row r="189" spans="1:13" x14ac:dyDescent="0.25">
      <c r="A189">
        <v>183</v>
      </c>
      <c r="B189">
        <v>5887</v>
      </c>
      <c r="C189" t="s">
        <v>537</v>
      </c>
      <c r="D189" t="s">
        <v>538</v>
      </c>
      <c r="E189" t="s">
        <v>539</v>
      </c>
      <c r="F189" t="str">
        <f>"201511015846"</f>
        <v>201511015846</v>
      </c>
      <c r="G189" t="s">
        <v>540</v>
      </c>
      <c r="H189" t="s">
        <v>20</v>
      </c>
      <c r="I189">
        <v>617</v>
      </c>
      <c r="J189" t="s">
        <v>21</v>
      </c>
      <c r="L189" t="s">
        <v>53</v>
      </c>
      <c r="M189">
        <v>956.2</v>
      </c>
    </row>
    <row r="190" spans="1:13" x14ac:dyDescent="0.25">
      <c r="A190">
        <v>184</v>
      </c>
      <c r="B190">
        <v>3914</v>
      </c>
      <c r="C190" t="s">
        <v>541</v>
      </c>
      <c r="D190" t="s">
        <v>17</v>
      </c>
      <c r="E190" t="s">
        <v>542</v>
      </c>
      <c r="F190" t="str">
        <f>"00021469"</f>
        <v>00021469</v>
      </c>
      <c r="G190" t="s">
        <v>224</v>
      </c>
      <c r="H190" t="s">
        <v>160</v>
      </c>
      <c r="I190">
        <v>360</v>
      </c>
      <c r="J190" t="s">
        <v>21</v>
      </c>
      <c r="M190">
        <v>1567.7</v>
      </c>
    </row>
    <row r="191" spans="1:13" x14ac:dyDescent="0.25">
      <c r="A191">
        <v>185</v>
      </c>
      <c r="B191">
        <v>6432</v>
      </c>
      <c r="C191" t="s">
        <v>543</v>
      </c>
      <c r="D191" t="s">
        <v>50</v>
      </c>
      <c r="E191" t="s">
        <v>544</v>
      </c>
      <c r="F191" t="str">
        <f>"201511021627"</f>
        <v>201511021627</v>
      </c>
      <c r="G191" t="s">
        <v>292</v>
      </c>
      <c r="H191" t="s">
        <v>26</v>
      </c>
      <c r="I191">
        <v>480</v>
      </c>
      <c r="J191" t="s">
        <v>21</v>
      </c>
      <c r="L191" t="s">
        <v>53</v>
      </c>
      <c r="M191">
        <v>1145.5999999999999</v>
      </c>
    </row>
    <row r="192" spans="1:13" x14ac:dyDescent="0.25">
      <c r="A192">
        <v>186</v>
      </c>
      <c r="B192">
        <v>3361</v>
      </c>
      <c r="C192" t="s">
        <v>545</v>
      </c>
      <c r="D192" t="s">
        <v>81</v>
      </c>
      <c r="E192" t="s">
        <v>546</v>
      </c>
      <c r="F192" t="str">
        <f>"201511042540"</f>
        <v>201511042540</v>
      </c>
      <c r="G192" t="s">
        <v>324</v>
      </c>
      <c r="H192" t="s">
        <v>26</v>
      </c>
      <c r="I192">
        <v>496</v>
      </c>
      <c r="J192" t="s">
        <v>21</v>
      </c>
      <c r="L192" t="s">
        <v>53</v>
      </c>
      <c r="M192">
        <v>1262.9000000000001</v>
      </c>
    </row>
    <row r="193" spans="1:13" x14ac:dyDescent="0.25">
      <c r="A193">
        <v>187</v>
      </c>
      <c r="B193">
        <v>507</v>
      </c>
      <c r="C193" t="s">
        <v>547</v>
      </c>
      <c r="D193" t="s">
        <v>115</v>
      </c>
      <c r="E193" t="s">
        <v>548</v>
      </c>
      <c r="F193" t="str">
        <f>"201511012399"</f>
        <v>201511012399</v>
      </c>
      <c r="G193" t="s">
        <v>549</v>
      </c>
      <c r="H193" t="s">
        <v>26</v>
      </c>
      <c r="I193">
        <v>536</v>
      </c>
      <c r="J193" t="s">
        <v>21</v>
      </c>
      <c r="K193">
        <v>6</v>
      </c>
      <c r="M193">
        <v>1479</v>
      </c>
    </row>
    <row r="194" spans="1:13" x14ac:dyDescent="0.25">
      <c r="A194">
        <v>188</v>
      </c>
      <c r="B194">
        <v>3580</v>
      </c>
      <c r="C194" t="s">
        <v>550</v>
      </c>
      <c r="D194" t="s">
        <v>551</v>
      </c>
      <c r="E194" t="s">
        <v>552</v>
      </c>
      <c r="F194" t="str">
        <f>"201402000884"</f>
        <v>201402000884</v>
      </c>
      <c r="G194" t="s">
        <v>553</v>
      </c>
      <c r="H194" t="s">
        <v>20</v>
      </c>
      <c r="I194">
        <v>562</v>
      </c>
      <c r="J194" t="s">
        <v>21</v>
      </c>
      <c r="M194">
        <v>1380.5</v>
      </c>
    </row>
    <row r="195" spans="1:13" x14ac:dyDescent="0.25">
      <c r="A195">
        <v>189</v>
      </c>
      <c r="B195">
        <v>3204</v>
      </c>
      <c r="C195" t="s">
        <v>554</v>
      </c>
      <c r="D195" t="s">
        <v>55</v>
      </c>
      <c r="E195" t="s">
        <v>555</v>
      </c>
      <c r="F195" t="str">
        <f>"201511030253"</f>
        <v>201511030253</v>
      </c>
      <c r="G195" t="s">
        <v>40</v>
      </c>
      <c r="H195" t="s">
        <v>26</v>
      </c>
      <c r="I195">
        <v>519</v>
      </c>
      <c r="J195" t="s">
        <v>21</v>
      </c>
      <c r="L195" t="s">
        <v>65</v>
      </c>
      <c r="M195">
        <v>878.9</v>
      </c>
    </row>
    <row r="196" spans="1:13" x14ac:dyDescent="0.25">
      <c r="A196">
        <v>190</v>
      </c>
      <c r="B196">
        <v>5164</v>
      </c>
      <c r="C196" t="s">
        <v>556</v>
      </c>
      <c r="D196" t="s">
        <v>77</v>
      </c>
      <c r="E196" t="s">
        <v>557</v>
      </c>
      <c r="F196" t="str">
        <f>"00093360"</f>
        <v>00093360</v>
      </c>
      <c r="G196" t="s">
        <v>371</v>
      </c>
      <c r="H196" t="s">
        <v>26</v>
      </c>
      <c r="I196">
        <v>506</v>
      </c>
      <c r="J196" t="s">
        <v>21</v>
      </c>
      <c r="L196" t="s">
        <v>36</v>
      </c>
      <c r="M196">
        <v>892.1</v>
      </c>
    </row>
    <row r="197" spans="1:13" x14ac:dyDescent="0.25">
      <c r="A197">
        <v>191</v>
      </c>
      <c r="B197">
        <v>4401</v>
      </c>
      <c r="C197" t="s">
        <v>558</v>
      </c>
      <c r="D197" t="s">
        <v>115</v>
      </c>
      <c r="E197" t="s">
        <v>559</v>
      </c>
      <c r="F197" t="str">
        <f>"00015516"</f>
        <v>00015516</v>
      </c>
      <c r="G197" t="s">
        <v>340</v>
      </c>
      <c r="H197" t="s">
        <v>26</v>
      </c>
      <c r="I197">
        <v>537</v>
      </c>
      <c r="J197" t="s">
        <v>21</v>
      </c>
      <c r="K197">
        <v>6</v>
      </c>
      <c r="M197">
        <v>1591</v>
      </c>
    </row>
    <row r="198" spans="1:13" x14ac:dyDescent="0.25">
      <c r="A198">
        <v>192</v>
      </c>
      <c r="B198">
        <v>6525</v>
      </c>
      <c r="C198" t="s">
        <v>560</v>
      </c>
      <c r="D198" t="s">
        <v>115</v>
      </c>
      <c r="E198" t="s">
        <v>561</v>
      </c>
      <c r="F198" t="str">
        <f>"00016211"</f>
        <v>00016211</v>
      </c>
      <c r="G198" t="s">
        <v>251</v>
      </c>
      <c r="H198" t="s">
        <v>26</v>
      </c>
      <c r="I198">
        <v>514</v>
      </c>
      <c r="J198" t="s">
        <v>21</v>
      </c>
      <c r="L198" t="s">
        <v>53</v>
      </c>
      <c r="M198">
        <v>1056.7</v>
      </c>
    </row>
    <row r="199" spans="1:13" x14ac:dyDescent="0.25">
      <c r="A199">
        <v>193</v>
      </c>
      <c r="B199">
        <v>6606</v>
      </c>
      <c r="C199" t="s">
        <v>562</v>
      </c>
      <c r="D199" t="s">
        <v>193</v>
      </c>
      <c r="E199" t="s">
        <v>563</v>
      </c>
      <c r="F199" t="str">
        <f>"00020669"</f>
        <v>00020669</v>
      </c>
      <c r="G199" t="s">
        <v>117</v>
      </c>
      <c r="H199" t="s">
        <v>87</v>
      </c>
      <c r="I199">
        <v>407</v>
      </c>
      <c r="J199" t="s">
        <v>21</v>
      </c>
      <c r="M199">
        <v>1729.5</v>
      </c>
    </row>
    <row r="200" spans="1:13" x14ac:dyDescent="0.25">
      <c r="A200">
        <v>194</v>
      </c>
      <c r="B200">
        <v>4802</v>
      </c>
      <c r="C200" t="s">
        <v>564</v>
      </c>
      <c r="D200" t="s">
        <v>115</v>
      </c>
      <c r="E200" t="s">
        <v>565</v>
      </c>
      <c r="F200" t="str">
        <f>"201511027764"</f>
        <v>201511027764</v>
      </c>
      <c r="G200" t="s">
        <v>52</v>
      </c>
      <c r="H200" t="s">
        <v>26</v>
      </c>
      <c r="I200">
        <v>516</v>
      </c>
      <c r="J200" t="s">
        <v>21</v>
      </c>
      <c r="M200">
        <v>1461.2</v>
      </c>
    </row>
    <row r="201" spans="1:13" x14ac:dyDescent="0.25">
      <c r="A201">
        <v>195</v>
      </c>
      <c r="B201">
        <v>718</v>
      </c>
      <c r="C201" t="s">
        <v>566</v>
      </c>
      <c r="D201" t="s">
        <v>115</v>
      </c>
      <c r="E201" t="s">
        <v>567</v>
      </c>
      <c r="F201" t="str">
        <f>"00016472"</f>
        <v>00016472</v>
      </c>
      <c r="G201" t="s">
        <v>443</v>
      </c>
      <c r="H201" t="s">
        <v>26</v>
      </c>
      <c r="I201">
        <v>502</v>
      </c>
      <c r="J201" t="s">
        <v>21</v>
      </c>
      <c r="L201" t="s">
        <v>36</v>
      </c>
      <c r="M201">
        <v>1353.5</v>
      </c>
    </row>
    <row r="202" spans="1:13" x14ac:dyDescent="0.25">
      <c r="A202">
        <v>196</v>
      </c>
      <c r="B202">
        <v>3385</v>
      </c>
      <c r="C202" t="s">
        <v>568</v>
      </c>
      <c r="D202" t="s">
        <v>55</v>
      </c>
      <c r="E202" t="s">
        <v>569</v>
      </c>
      <c r="F202" t="str">
        <f>"201511037659"</f>
        <v>201511037659</v>
      </c>
      <c r="G202" t="s">
        <v>44</v>
      </c>
      <c r="H202" t="s">
        <v>26</v>
      </c>
      <c r="I202">
        <v>528</v>
      </c>
      <c r="J202" t="s">
        <v>21</v>
      </c>
      <c r="M202">
        <v>1492.5</v>
      </c>
    </row>
    <row r="203" spans="1:13" x14ac:dyDescent="0.25">
      <c r="A203">
        <v>197</v>
      </c>
      <c r="B203">
        <v>4366</v>
      </c>
      <c r="C203" t="s">
        <v>570</v>
      </c>
      <c r="D203" t="s">
        <v>50</v>
      </c>
      <c r="E203" t="s">
        <v>571</v>
      </c>
      <c r="F203" t="str">
        <f>"00069450"</f>
        <v>00069450</v>
      </c>
      <c r="G203" t="s">
        <v>260</v>
      </c>
      <c r="H203" t="s">
        <v>20</v>
      </c>
      <c r="I203">
        <v>612</v>
      </c>
      <c r="J203" t="s">
        <v>21</v>
      </c>
      <c r="M203">
        <v>1566.9</v>
      </c>
    </row>
    <row r="204" spans="1:13" x14ac:dyDescent="0.25">
      <c r="A204">
        <v>198</v>
      </c>
      <c r="B204">
        <v>7702</v>
      </c>
      <c r="C204" t="s">
        <v>572</v>
      </c>
      <c r="D204" t="s">
        <v>33</v>
      </c>
      <c r="E204" t="s">
        <v>573</v>
      </c>
      <c r="F204" t="str">
        <f>"00026932"</f>
        <v>00026932</v>
      </c>
      <c r="G204" t="s">
        <v>251</v>
      </c>
      <c r="H204" t="s">
        <v>26</v>
      </c>
      <c r="I204">
        <v>514</v>
      </c>
      <c r="J204" t="s">
        <v>21</v>
      </c>
      <c r="L204" t="s">
        <v>65</v>
      </c>
      <c r="M204">
        <v>871.2</v>
      </c>
    </row>
    <row r="205" spans="1:13" x14ac:dyDescent="0.25">
      <c r="A205">
        <v>199</v>
      </c>
      <c r="B205">
        <v>3962</v>
      </c>
      <c r="C205" t="s">
        <v>574</v>
      </c>
      <c r="D205" t="s">
        <v>50</v>
      </c>
      <c r="E205" t="s">
        <v>575</v>
      </c>
      <c r="F205" t="str">
        <f>"00017743"</f>
        <v>00017743</v>
      </c>
      <c r="G205" t="s">
        <v>576</v>
      </c>
      <c r="H205" t="s">
        <v>26</v>
      </c>
      <c r="I205">
        <v>479</v>
      </c>
      <c r="J205" t="s">
        <v>21</v>
      </c>
      <c r="K205">
        <v>8</v>
      </c>
      <c r="L205" t="s">
        <v>53</v>
      </c>
      <c r="M205">
        <v>1016.7</v>
      </c>
    </row>
    <row r="206" spans="1:13" x14ac:dyDescent="0.25">
      <c r="A206">
        <v>200</v>
      </c>
      <c r="B206">
        <v>7989</v>
      </c>
      <c r="C206" t="s">
        <v>577</v>
      </c>
      <c r="D206" t="s">
        <v>55</v>
      </c>
      <c r="E206" t="s">
        <v>578</v>
      </c>
      <c r="F206" t="str">
        <f>"201511041638"</f>
        <v>201511041638</v>
      </c>
      <c r="G206" t="s">
        <v>113</v>
      </c>
      <c r="H206" t="s">
        <v>26</v>
      </c>
      <c r="I206">
        <v>483</v>
      </c>
      <c r="J206" t="s">
        <v>21</v>
      </c>
      <c r="L206" t="s">
        <v>165</v>
      </c>
      <c r="M206">
        <v>1311.6</v>
      </c>
    </row>
    <row r="207" spans="1:13" x14ac:dyDescent="0.25">
      <c r="A207">
        <v>201</v>
      </c>
      <c r="B207">
        <v>668</v>
      </c>
      <c r="C207" t="s">
        <v>579</v>
      </c>
      <c r="D207" t="s">
        <v>33</v>
      </c>
      <c r="E207" t="s">
        <v>580</v>
      </c>
      <c r="F207" t="str">
        <f>"00025548"</f>
        <v>00025548</v>
      </c>
      <c r="G207" t="s">
        <v>581</v>
      </c>
      <c r="H207" t="s">
        <v>87</v>
      </c>
      <c r="I207">
        <v>397</v>
      </c>
      <c r="J207" t="s">
        <v>21</v>
      </c>
      <c r="K207">
        <v>6</v>
      </c>
      <c r="M207">
        <v>1117.5</v>
      </c>
    </row>
    <row r="208" spans="1:13" x14ac:dyDescent="0.25">
      <c r="A208">
        <v>202</v>
      </c>
      <c r="B208">
        <v>146</v>
      </c>
      <c r="C208" t="s">
        <v>582</v>
      </c>
      <c r="D208" t="s">
        <v>583</v>
      </c>
      <c r="E208" t="s">
        <v>584</v>
      </c>
      <c r="F208" t="str">
        <f>"201103000321"</f>
        <v>201103000321</v>
      </c>
      <c r="G208" t="s">
        <v>117</v>
      </c>
      <c r="H208" t="s">
        <v>26</v>
      </c>
      <c r="I208">
        <v>526</v>
      </c>
      <c r="J208" t="s">
        <v>21</v>
      </c>
      <c r="L208" t="s">
        <v>53</v>
      </c>
      <c r="M208">
        <v>1035.2</v>
      </c>
    </row>
    <row r="209" spans="1:13" x14ac:dyDescent="0.25">
      <c r="A209">
        <v>203</v>
      </c>
      <c r="B209">
        <v>6644</v>
      </c>
      <c r="C209" t="s">
        <v>585</v>
      </c>
      <c r="D209" t="s">
        <v>50</v>
      </c>
      <c r="E209" t="s">
        <v>586</v>
      </c>
      <c r="F209" t="str">
        <f>"201512000682"</f>
        <v>201512000682</v>
      </c>
      <c r="G209" t="s">
        <v>281</v>
      </c>
      <c r="H209" t="s">
        <v>26</v>
      </c>
      <c r="I209">
        <v>507</v>
      </c>
      <c r="J209" t="s">
        <v>21</v>
      </c>
      <c r="L209" t="s">
        <v>65</v>
      </c>
      <c r="M209">
        <v>881.4</v>
      </c>
    </row>
    <row r="210" spans="1:13" x14ac:dyDescent="0.25">
      <c r="A210">
        <v>204</v>
      </c>
      <c r="B210">
        <v>250</v>
      </c>
      <c r="C210" t="s">
        <v>587</v>
      </c>
      <c r="D210" t="s">
        <v>273</v>
      </c>
      <c r="E210" t="s">
        <v>588</v>
      </c>
      <c r="F210" t="str">
        <f>"201511023966"</f>
        <v>201511023966</v>
      </c>
      <c r="G210" t="s">
        <v>549</v>
      </c>
      <c r="H210" t="s">
        <v>26</v>
      </c>
      <c r="I210">
        <v>536</v>
      </c>
      <c r="J210" t="s">
        <v>21</v>
      </c>
      <c r="K210">
        <v>8</v>
      </c>
      <c r="L210" t="s">
        <v>36</v>
      </c>
      <c r="M210">
        <v>753.5</v>
      </c>
    </row>
    <row r="211" spans="1:13" x14ac:dyDescent="0.25">
      <c r="A211">
        <v>205</v>
      </c>
      <c r="B211">
        <v>717</v>
      </c>
      <c r="C211" t="s">
        <v>589</v>
      </c>
      <c r="D211" t="s">
        <v>55</v>
      </c>
      <c r="E211" t="s">
        <v>590</v>
      </c>
      <c r="F211" t="str">
        <f>"00020037"</f>
        <v>00020037</v>
      </c>
      <c r="G211" t="s">
        <v>102</v>
      </c>
      <c r="H211" t="s">
        <v>26</v>
      </c>
      <c r="I211">
        <v>471</v>
      </c>
      <c r="J211" t="s">
        <v>21</v>
      </c>
      <c r="L211" t="s">
        <v>53</v>
      </c>
      <c r="M211">
        <v>1091</v>
      </c>
    </row>
    <row r="212" spans="1:13" x14ac:dyDescent="0.25">
      <c r="A212">
        <v>206</v>
      </c>
      <c r="B212">
        <v>6081</v>
      </c>
      <c r="C212" t="s">
        <v>591</v>
      </c>
      <c r="D212" t="s">
        <v>115</v>
      </c>
      <c r="E212" t="s">
        <v>592</v>
      </c>
      <c r="F212" t="str">
        <f>"201511040938"</f>
        <v>201511040938</v>
      </c>
      <c r="G212" t="s">
        <v>472</v>
      </c>
      <c r="H212" t="s">
        <v>26</v>
      </c>
      <c r="I212">
        <v>498</v>
      </c>
      <c r="J212" t="s">
        <v>21</v>
      </c>
      <c r="L212" t="s">
        <v>36</v>
      </c>
      <c r="M212">
        <v>1166.8</v>
      </c>
    </row>
    <row r="213" spans="1:13" x14ac:dyDescent="0.25">
      <c r="A213">
        <v>207</v>
      </c>
      <c r="B213">
        <v>7389</v>
      </c>
      <c r="C213" t="s">
        <v>593</v>
      </c>
      <c r="D213" t="s">
        <v>17</v>
      </c>
      <c r="E213" t="s">
        <v>594</v>
      </c>
      <c r="F213" t="str">
        <f>"00051081"</f>
        <v>00051081</v>
      </c>
      <c r="G213" t="s">
        <v>83</v>
      </c>
      <c r="H213" t="s">
        <v>20</v>
      </c>
      <c r="I213">
        <v>572</v>
      </c>
      <c r="J213" t="s">
        <v>21</v>
      </c>
      <c r="L213" t="s">
        <v>53</v>
      </c>
      <c r="M213">
        <v>1041.5999999999999</v>
      </c>
    </row>
    <row r="214" spans="1:13" x14ac:dyDescent="0.25">
      <c r="A214">
        <v>208</v>
      </c>
      <c r="B214">
        <v>2196</v>
      </c>
      <c r="C214" t="s">
        <v>595</v>
      </c>
      <c r="D214" t="s">
        <v>77</v>
      </c>
      <c r="E214" t="s">
        <v>596</v>
      </c>
      <c r="F214" t="str">
        <f>"201511004914"</f>
        <v>201511004914</v>
      </c>
      <c r="G214" t="s">
        <v>25</v>
      </c>
      <c r="H214" t="s">
        <v>26</v>
      </c>
      <c r="I214">
        <v>540</v>
      </c>
      <c r="J214" t="s">
        <v>21</v>
      </c>
      <c r="L214" t="s">
        <v>53</v>
      </c>
      <c r="M214">
        <v>1161.7</v>
      </c>
    </row>
    <row r="215" spans="1:13" x14ac:dyDescent="0.25">
      <c r="A215">
        <v>209</v>
      </c>
      <c r="B215">
        <v>8240</v>
      </c>
      <c r="C215" t="s">
        <v>597</v>
      </c>
      <c r="D215" t="s">
        <v>55</v>
      </c>
      <c r="E215" t="s">
        <v>598</v>
      </c>
      <c r="F215" t="str">
        <f>"00102265"</f>
        <v>00102265</v>
      </c>
      <c r="G215" t="s">
        <v>260</v>
      </c>
      <c r="H215" t="s">
        <v>26</v>
      </c>
      <c r="I215">
        <v>539</v>
      </c>
      <c r="J215" t="s">
        <v>21</v>
      </c>
      <c r="L215" t="s">
        <v>65</v>
      </c>
      <c r="M215">
        <v>855</v>
      </c>
    </row>
    <row r="216" spans="1:13" x14ac:dyDescent="0.25">
      <c r="A216">
        <v>210</v>
      </c>
      <c r="B216">
        <v>3434</v>
      </c>
      <c r="C216" t="s">
        <v>599</v>
      </c>
      <c r="D216" t="s">
        <v>42</v>
      </c>
      <c r="E216" t="s">
        <v>600</v>
      </c>
      <c r="F216" t="str">
        <f>"201511015737"</f>
        <v>201511015737</v>
      </c>
      <c r="G216" t="s">
        <v>438</v>
      </c>
      <c r="H216" t="s">
        <v>20</v>
      </c>
      <c r="I216">
        <v>565</v>
      </c>
      <c r="J216" t="s">
        <v>21</v>
      </c>
      <c r="M216">
        <v>1292.8</v>
      </c>
    </row>
    <row r="217" spans="1:13" x14ac:dyDescent="0.25">
      <c r="A217">
        <v>211</v>
      </c>
      <c r="B217">
        <v>9071</v>
      </c>
      <c r="C217" t="s">
        <v>601</v>
      </c>
      <c r="D217" t="s">
        <v>38</v>
      </c>
      <c r="E217" t="s">
        <v>602</v>
      </c>
      <c r="F217" t="str">
        <f>"201511030461"</f>
        <v>201511030461</v>
      </c>
      <c r="G217" t="s">
        <v>603</v>
      </c>
      <c r="H217" t="s">
        <v>26</v>
      </c>
      <c r="I217">
        <v>517</v>
      </c>
      <c r="J217" t="s">
        <v>21</v>
      </c>
      <c r="L217" t="s">
        <v>53</v>
      </c>
      <c r="M217">
        <v>1029.9000000000001</v>
      </c>
    </row>
    <row r="218" spans="1:13" x14ac:dyDescent="0.25">
      <c r="A218">
        <v>212</v>
      </c>
      <c r="B218">
        <v>1248</v>
      </c>
      <c r="C218" t="s">
        <v>604</v>
      </c>
      <c r="D218" t="s">
        <v>70</v>
      </c>
      <c r="E218" t="s">
        <v>605</v>
      </c>
      <c r="F218" t="str">
        <f>"201511032570"</f>
        <v>201511032570</v>
      </c>
      <c r="G218" t="s">
        <v>140</v>
      </c>
      <c r="H218" t="s">
        <v>87</v>
      </c>
      <c r="I218">
        <v>378</v>
      </c>
      <c r="J218" t="s">
        <v>21</v>
      </c>
      <c r="L218" t="s">
        <v>36</v>
      </c>
      <c r="M218">
        <v>1421</v>
      </c>
    </row>
    <row r="219" spans="1:13" x14ac:dyDescent="0.25">
      <c r="A219">
        <v>213</v>
      </c>
      <c r="B219">
        <v>6296</v>
      </c>
      <c r="C219" t="s">
        <v>606</v>
      </c>
      <c r="D219" t="s">
        <v>104</v>
      </c>
      <c r="E219" t="s">
        <v>607</v>
      </c>
      <c r="F219" t="str">
        <f>"201511033696"</f>
        <v>201511033696</v>
      </c>
      <c r="G219" t="s">
        <v>40</v>
      </c>
      <c r="H219" t="s">
        <v>26</v>
      </c>
      <c r="I219">
        <v>519</v>
      </c>
      <c r="J219" t="s">
        <v>21</v>
      </c>
      <c r="L219" t="s">
        <v>53</v>
      </c>
      <c r="M219">
        <v>1042.8</v>
      </c>
    </row>
    <row r="220" spans="1:13" x14ac:dyDescent="0.25">
      <c r="A220">
        <v>214</v>
      </c>
      <c r="B220">
        <v>1271</v>
      </c>
      <c r="C220" t="s">
        <v>608</v>
      </c>
      <c r="D220" t="s">
        <v>55</v>
      </c>
      <c r="E220" t="s">
        <v>609</v>
      </c>
      <c r="F220" t="str">
        <f>"200803000735"</f>
        <v>200803000735</v>
      </c>
      <c r="G220" t="s">
        <v>79</v>
      </c>
      <c r="H220" t="s">
        <v>87</v>
      </c>
      <c r="I220">
        <v>406</v>
      </c>
      <c r="J220" t="s">
        <v>21</v>
      </c>
      <c r="L220" t="s">
        <v>53</v>
      </c>
      <c r="M220">
        <v>1263.5999999999999</v>
      </c>
    </row>
    <row r="221" spans="1:13" x14ac:dyDescent="0.25">
      <c r="A221">
        <v>215</v>
      </c>
      <c r="B221">
        <v>7344</v>
      </c>
      <c r="C221" t="s">
        <v>610</v>
      </c>
      <c r="D221" t="s">
        <v>119</v>
      </c>
      <c r="E221" t="s">
        <v>611</v>
      </c>
      <c r="F221" t="str">
        <f>"00075878"</f>
        <v>00075878</v>
      </c>
      <c r="G221" t="s">
        <v>102</v>
      </c>
      <c r="H221" t="s">
        <v>125</v>
      </c>
      <c r="I221">
        <v>633</v>
      </c>
      <c r="J221" t="s">
        <v>21</v>
      </c>
      <c r="M221">
        <v>2015.9</v>
      </c>
    </row>
    <row r="222" spans="1:13" x14ac:dyDescent="0.25">
      <c r="A222">
        <v>216</v>
      </c>
      <c r="B222">
        <v>6413</v>
      </c>
      <c r="C222" t="s">
        <v>612</v>
      </c>
      <c r="D222" t="s">
        <v>33</v>
      </c>
      <c r="E222" t="s">
        <v>613</v>
      </c>
      <c r="F222" t="str">
        <f>"00101692"</f>
        <v>00101692</v>
      </c>
      <c r="G222" t="s">
        <v>371</v>
      </c>
      <c r="H222" t="s">
        <v>26</v>
      </c>
      <c r="I222">
        <v>506</v>
      </c>
      <c r="J222" t="s">
        <v>21</v>
      </c>
      <c r="M222">
        <v>1482.4</v>
      </c>
    </row>
    <row r="223" spans="1:13" x14ac:dyDescent="0.25">
      <c r="A223">
        <v>217</v>
      </c>
      <c r="B223">
        <v>420</v>
      </c>
      <c r="C223" t="s">
        <v>614</v>
      </c>
      <c r="D223" t="s">
        <v>115</v>
      </c>
      <c r="E223" t="s">
        <v>615</v>
      </c>
      <c r="F223" t="str">
        <f>"201511019245"</f>
        <v>201511019245</v>
      </c>
      <c r="G223" t="s">
        <v>231</v>
      </c>
      <c r="H223" t="s">
        <v>110</v>
      </c>
      <c r="I223">
        <v>452</v>
      </c>
      <c r="J223" t="s">
        <v>21</v>
      </c>
      <c r="M223">
        <v>1525.5</v>
      </c>
    </row>
    <row r="224" spans="1:13" x14ac:dyDescent="0.25">
      <c r="A224">
        <v>218</v>
      </c>
      <c r="B224">
        <v>2235</v>
      </c>
      <c r="C224" t="s">
        <v>616</v>
      </c>
      <c r="D224" t="s">
        <v>81</v>
      </c>
      <c r="E224" t="s">
        <v>617</v>
      </c>
      <c r="F224" t="str">
        <f>"00028521"</f>
        <v>00028521</v>
      </c>
      <c r="G224" t="s">
        <v>117</v>
      </c>
      <c r="H224" t="s">
        <v>26</v>
      </c>
      <c r="I224">
        <v>526</v>
      </c>
      <c r="J224" t="s">
        <v>21</v>
      </c>
      <c r="M224">
        <v>1473.5</v>
      </c>
    </row>
    <row r="225" spans="1:13" x14ac:dyDescent="0.25">
      <c r="A225">
        <v>219</v>
      </c>
      <c r="B225">
        <v>7757</v>
      </c>
      <c r="C225" t="s">
        <v>618</v>
      </c>
      <c r="D225" t="s">
        <v>115</v>
      </c>
      <c r="E225" t="s">
        <v>619</v>
      </c>
      <c r="F225" t="str">
        <f>"00047123"</f>
        <v>00047123</v>
      </c>
      <c r="G225" t="s">
        <v>60</v>
      </c>
      <c r="H225" t="s">
        <v>26</v>
      </c>
      <c r="I225">
        <v>484</v>
      </c>
      <c r="J225" t="s">
        <v>21</v>
      </c>
      <c r="K225">
        <v>8</v>
      </c>
      <c r="M225">
        <v>1529.5</v>
      </c>
    </row>
    <row r="226" spans="1:13" x14ac:dyDescent="0.25">
      <c r="A226">
        <v>220</v>
      </c>
      <c r="B226">
        <v>933</v>
      </c>
      <c r="C226" t="s">
        <v>620</v>
      </c>
      <c r="D226" t="s">
        <v>62</v>
      </c>
      <c r="E226" t="s">
        <v>621</v>
      </c>
      <c r="F226" t="str">
        <f>"201401002655"</f>
        <v>201401002655</v>
      </c>
      <c r="G226" t="s">
        <v>68</v>
      </c>
      <c r="H226" t="s">
        <v>26</v>
      </c>
      <c r="I226">
        <v>482</v>
      </c>
      <c r="J226" t="s">
        <v>21</v>
      </c>
      <c r="L226" t="s">
        <v>53</v>
      </c>
      <c r="M226">
        <v>1271.5</v>
      </c>
    </row>
    <row r="227" spans="1:13" x14ac:dyDescent="0.25">
      <c r="A227">
        <v>221</v>
      </c>
      <c r="B227">
        <v>5179</v>
      </c>
      <c r="C227" t="s">
        <v>622</v>
      </c>
      <c r="D227" t="s">
        <v>17</v>
      </c>
      <c r="E227" t="s">
        <v>623</v>
      </c>
      <c r="F227" t="str">
        <f>"201511024177"</f>
        <v>201511024177</v>
      </c>
      <c r="G227" t="s">
        <v>79</v>
      </c>
      <c r="H227" t="s">
        <v>26</v>
      </c>
      <c r="I227">
        <v>520</v>
      </c>
      <c r="J227" t="s">
        <v>21</v>
      </c>
      <c r="M227">
        <v>1483.4</v>
      </c>
    </row>
    <row r="228" spans="1:13" x14ac:dyDescent="0.25">
      <c r="A228">
        <v>222</v>
      </c>
      <c r="B228">
        <v>1320</v>
      </c>
      <c r="C228" t="s">
        <v>624</v>
      </c>
      <c r="D228" t="s">
        <v>138</v>
      </c>
      <c r="E228" t="s">
        <v>625</v>
      </c>
      <c r="F228" t="str">
        <f>"00032362"</f>
        <v>00032362</v>
      </c>
      <c r="G228" t="s">
        <v>292</v>
      </c>
      <c r="H228" t="s">
        <v>125</v>
      </c>
      <c r="I228">
        <v>634</v>
      </c>
      <c r="J228" t="s">
        <v>21</v>
      </c>
      <c r="M228">
        <v>1786.4</v>
      </c>
    </row>
    <row r="229" spans="1:13" x14ac:dyDescent="0.25">
      <c r="A229">
        <v>223</v>
      </c>
      <c r="B229">
        <v>2293</v>
      </c>
      <c r="C229" t="s">
        <v>626</v>
      </c>
      <c r="D229" t="s">
        <v>50</v>
      </c>
      <c r="E229" t="s">
        <v>627</v>
      </c>
      <c r="F229" t="str">
        <f>"00069762"</f>
        <v>00069762</v>
      </c>
      <c r="G229" t="s">
        <v>52</v>
      </c>
      <c r="H229" t="s">
        <v>26</v>
      </c>
      <c r="I229">
        <v>516</v>
      </c>
      <c r="J229" t="s">
        <v>21</v>
      </c>
      <c r="L229" t="s">
        <v>53</v>
      </c>
      <c r="M229">
        <v>1035</v>
      </c>
    </row>
    <row r="230" spans="1:13" x14ac:dyDescent="0.25">
      <c r="A230">
        <v>224</v>
      </c>
      <c r="B230">
        <v>6840</v>
      </c>
      <c r="C230" t="s">
        <v>628</v>
      </c>
      <c r="D230" t="s">
        <v>46</v>
      </c>
      <c r="E230" t="s">
        <v>629</v>
      </c>
      <c r="F230" t="str">
        <f>"201511008067"</f>
        <v>201511008067</v>
      </c>
      <c r="G230" t="s">
        <v>438</v>
      </c>
      <c r="H230" t="s">
        <v>87</v>
      </c>
      <c r="I230">
        <v>382</v>
      </c>
      <c r="J230" t="s">
        <v>21</v>
      </c>
      <c r="K230">
        <v>6</v>
      </c>
      <c r="L230" t="s">
        <v>36</v>
      </c>
      <c r="M230">
        <v>1205.4000000000001</v>
      </c>
    </row>
    <row r="231" spans="1:13" x14ac:dyDescent="0.25">
      <c r="A231">
        <v>225</v>
      </c>
      <c r="B231">
        <v>6811</v>
      </c>
      <c r="C231" t="s">
        <v>630</v>
      </c>
      <c r="D231" t="s">
        <v>50</v>
      </c>
      <c r="E231" t="s">
        <v>631</v>
      </c>
      <c r="F231" t="str">
        <f>"201511035007"</f>
        <v>201511035007</v>
      </c>
      <c r="G231" t="s">
        <v>632</v>
      </c>
      <c r="H231" t="s">
        <v>110</v>
      </c>
      <c r="I231">
        <v>451</v>
      </c>
      <c r="J231" t="s">
        <v>21</v>
      </c>
      <c r="L231" t="s">
        <v>53</v>
      </c>
      <c r="M231">
        <v>1100.8</v>
      </c>
    </row>
    <row r="232" spans="1:13" x14ac:dyDescent="0.25">
      <c r="A232">
        <v>226</v>
      </c>
      <c r="B232">
        <v>7382</v>
      </c>
      <c r="C232" t="s">
        <v>633</v>
      </c>
      <c r="D232" t="s">
        <v>81</v>
      </c>
      <c r="E232" t="s">
        <v>634</v>
      </c>
      <c r="F232" t="str">
        <f>"201108000055"</f>
        <v>201108000055</v>
      </c>
      <c r="G232" t="s">
        <v>25</v>
      </c>
      <c r="H232" t="s">
        <v>87</v>
      </c>
      <c r="I232">
        <v>425</v>
      </c>
      <c r="J232" t="s">
        <v>21</v>
      </c>
      <c r="L232" t="s">
        <v>53</v>
      </c>
      <c r="M232">
        <v>1182</v>
      </c>
    </row>
    <row r="233" spans="1:13" x14ac:dyDescent="0.25">
      <c r="A233">
        <v>227</v>
      </c>
      <c r="B233">
        <v>786</v>
      </c>
      <c r="C233" t="s">
        <v>635</v>
      </c>
      <c r="D233" t="s">
        <v>636</v>
      </c>
      <c r="E233" t="s">
        <v>637</v>
      </c>
      <c r="F233" t="str">
        <f>"201511025758"</f>
        <v>201511025758</v>
      </c>
      <c r="G233" t="s">
        <v>35</v>
      </c>
      <c r="H233" t="s">
        <v>26</v>
      </c>
      <c r="I233">
        <v>509</v>
      </c>
      <c r="J233" t="s">
        <v>21</v>
      </c>
      <c r="L233" t="s">
        <v>53</v>
      </c>
      <c r="M233">
        <v>1073</v>
      </c>
    </row>
    <row r="234" spans="1:13" x14ac:dyDescent="0.25">
      <c r="A234">
        <v>228</v>
      </c>
      <c r="B234">
        <v>7795</v>
      </c>
      <c r="C234" t="s">
        <v>638</v>
      </c>
      <c r="D234" t="s">
        <v>639</v>
      </c>
      <c r="E234" t="s">
        <v>640</v>
      </c>
      <c r="F234" t="str">
        <f>"00058343"</f>
        <v>00058343</v>
      </c>
      <c r="G234" t="s">
        <v>260</v>
      </c>
      <c r="H234" t="s">
        <v>26</v>
      </c>
      <c r="I234">
        <v>539</v>
      </c>
      <c r="J234" t="s">
        <v>21</v>
      </c>
      <c r="L234" t="s">
        <v>36</v>
      </c>
      <c r="M234">
        <v>1347.3</v>
      </c>
    </row>
    <row r="235" spans="1:13" x14ac:dyDescent="0.25">
      <c r="A235">
        <v>229</v>
      </c>
      <c r="B235">
        <v>8188</v>
      </c>
      <c r="C235" t="s">
        <v>641</v>
      </c>
      <c r="D235" t="s">
        <v>115</v>
      </c>
      <c r="E235" t="s">
        <v>642</v>
      </c>
      <c r="F235" t="str">
        <f>"201511036823"</f>
        <v>201511036823</v>
      </c>
      <c r="G235" t="s">
        <v>150</v>
      </c>
      <c r="H235" t="s">
        <v>26</v>
      </c>
      <c r="I235">
        <v>468</v>
      </c>
      <c r="J235" t="s">
        <v>21</v>
      </c>
      <c r="M235">
        <v>1716.5</v>
      </c>
    </row>
    <row r="236" spans="1:13" x14ac:dyDescent="0.25">
      <c r="A236">
        <v>230</v>
      </c>
      <c r="B236">
        <v>1049</v>
      </c>
      <c r="C236" t="s">
        <v>643</v>
      </c>
      <c r="D236" t="s">
        <v>50</v>
      </c>
      <c r="E236" t="s">
        <v>644</v>
      </c>
      <c r="F236" t="str">
        <f>"201510000953"</f>
        <v>201510000953</v>
      </c>
      <c r="G236" t="s">
        <v>60</v>
      </c>
      <c r="H236" t="s">
        <v>26</v>
      </c>
      <c r="I236">
        <v>484</v>
      </c>
      <c r="J236" t="s">
        <v>21</v>
      </c>
      <c r="K236">
        <v>8</v>
      </c>
      <c r="M236">
        <v>1501</v>
      </c>
    </row>
    <row r="237" spans="1:13" x14ac:dyDescent="0.25">
      <c r="A237">
        <v>231</v>
      </c>
      <c r="B237">
        <v>7561</v>
      </c>
      <c r="C237" t="s">
        <v>645</v>
      </c>
      <c r="D237" t="s">
        <v>17</v>
      </c>
      <c r="E237" t="s">
        <v>646</v>
      </c>
      <c r="F237" t="str">
        <f>"201410007454"</f>
        <v>201410007454</v>
      </c>
      <c r="G237" t="s">
        <v>174</v>
      </c>
      <c r="H237" t="s">
        <v>26</v>
      </c>
      <c r="I237">
        <v>541</v>
      </c>
      <c r="J237" t="s">
        <v>21</v>
      </c>
      <c r="K237">
        <v>8</v>
      </c>
      <c r="L237" t="s">
        <v>53</v>
      </c>
      <c r="M237">
        <v>1026.4000000000001</v>
      </c>
    </row>
    <row r="238" spans="1:13" x14ac:dyDescent="0.25">
      <c r="A238">
        <v>232</v>
      </c>
      <c r="B238">
        <v>247</v>
      </c>
      <c r="C238" t="s">
        <v>647</v>
      </c>
      <c r="D238" t="s">
        <v>50</v>
      </c>
      <c r="E238" t="s">
        <v>648</v>
      </c>
      <c r="F238" t="str">
        <f>"201511006530"</f>
        <v>201511006530</v>
      </c>
      <c r="G238" t="s">
        <v>185</v>
      </c>
      <c r="H238" t="s">
        <v>26</v>
      </c>
      <c r="I238">
        <v>477</v>
      </c>
      <c r="J238" t="s">
        <v>21</v>
      </c>
      <c r="L238" t="s">
        <v>165</v>
      </c>
      <c r="M238">
        <v>1104.5999999999999</v>
      </c>
    </row>
    <row r="239" spans="1:13" x14ac:dyDescent="0.25">
      <c r="A239">
        <v>233</v>
      </c>
      <c r="B239">
        <v>5254</v>
      </c>
      <c r="C239" t="s">
        <v>649</v>
      </c>
      <c r="D239" t="s">
        <v>50</v>
      </c>
      <c r="E239" t="s">
        <v>650</v>
      </c>
      <c r="F239" t="str">
        <f>"00042452"</f>
        <v>00042452</v>
      </c>
      <c r="G239" t="s">
        <v>651</v>
      </c>
      <c r="H239" t="s">
        <v>87</v>
      </c>
      <c r="I239">
        <v>420</v>
      </c>
      <c r="J239" t="s">
        <v>21</v>
      </c>
      <c r="L239" t="s">
        <v>53</v>
      </c>
      <c r="M239">
        <v>1288.5999999999999</v>
      </c>
    </row>
    <row r="240" spans="1:13" x14ac:dyDescent="0.25">
      <c r="A240">
        <v>234</v>
      </c>
      <c r="B240">
        <v>9134</v>
      </c>
      <c r="C240" t="s">
        <v>652</v>
      </c>
      <c r="D240" t="s">
        <v>138</v>
      </c>
      <c r="E240" t="s">
        <v>653</v>
      </c>
      <c r="F240" t="str">
        <f>"00029662"</f>
        <v>00029662</v>
      </c>
      <c r="G240" t="s">
        <v>518</v>
      </c>
      <c r="H240" t="s">
        <v>87</v>
      </c>
      <c r="I240">
        <v>423</v>
      </c>
      <c r="J240" t="s">
        <v>21</v>
      </c>
      <c r="K240">
        <v>6</v>
      </c>
      <c r="M240">
        <v>1477.9</v>
      </c>
    </row>
    <row r="241" spans="1:13" x14ac:dyDescent="0.25">
      <c r="A241">
        <v>235</v>
      </c>
      <c r="B241">
        <v>5191</v>
      </c>
      <c r="C241" t="s">
        <v>654</v>
      </c>
      <c r="D241" t="s">
        <v>655</v>
      </c>
      <c r="E241" t="s">
        <v>656</v>
      </c>
      <c r="F241" t="str">
        <f>"00040612"</f>
        <v>00040612</v>
      </c>
      <c r="G241" t="s">
        <v>52</v>
      </c>
      <c r="H241" t="s">
        <v>26</v>
      </c>
      <c r="I241">
        <v>516</v>
      </c>
      <c r="J241" t="s">
        <v>21</v>
      </c>
      <c r="L241" t="s">
        <v>53</v>
      </c>
      <c r="M241">
        <v>1032.5</v>
      </c>
    </row>
    <row r="242" spans="1:13" x14ac:dyDescent="0.25">
      <c r="A242">
        <v>236</v>
      </c>
      <c r="B242">
        <v>1109</v>
      </c>
      <c r="C242" t="s">
        <v>657</v>
      </c>
      <c r="D242" t="s">
        <v>50</v>
      </c>
      <c r="E242" t="s">
        <v>658</v>
      </c>
      <c r="F242" t="str">
        <f>"00003175"</f>
        <v>00003175</v>
      </c>
      <c r="G242" t="s">
        <v>659</v>
      </c>
      <c r="H242" t="s">
        <v>160</v>
      </c>
      <c r="I242">
        <v>365</v>
      </c>
      <c r="J242" t="s">
        <v>21</v>
      </c>
      <c r="K242">
        <v>6</v>
      </c>
      <c r="M242">
        <v>1380.2</v>
      </c>
    </row>
    <row r="243" spans="1:13" x14ac:dyDescent="0.25">
      <c r="A243">
        <v>237</v>
      </c>
      <c r="B243">
        <v>3814</v>
      </c>
      <c r="C243" t="s">
        <v>660</v>
      </c>
      <c r="D243" t="s">
        <v>50</v>
      </c>
      <c r="E243" t="s">
        <v>661</v>
      </c>
      <c r="F243" t="str">
        <f>"201402012118"</f>
        <v>201402012118</v>
      </c>
      <c r="G243" t="s">
        <v>79</v>
      </c>
      <c r="H243" t="s">
        <v>26</v>
      </c>
      <c r="I243">
        <v>520</v>
      </c>
      <c r="J243" t="s">
        <v>21</v>
      </c>
      <c r="L243" t="s">
        <v>36</v>
      </c>
      <c r="M243">
        <v>1118.7</v>
      </c>
    </row>
    <row r="244" spans="1:13" x14ac:dyDescent="0.25">
      <c r="A244">
        <v>238</v>
      </c>
      <c r="B244">
        <v>983</v>
      </c>
      <c r="C244" t="s">
        <v>662</v>
      </c>
      <c r="D244" t="s">
        <v>336</v>
      </c>
      <c r="E244" t="s">
        <v>663</v>
      </c>
      <c r="F244" t="str">
        <f>"201504001185"</f>
        <v>201504001185</v>
      </c>
      <c r="G244" t="s">
        <v>664</v>
      </c>
      <c r="H244" t="s">
        <v>665</v>
      </c>
      <c r="I244">
        <v>418</v>
      </c>
      <c r="J244" t="s">
        <v>21</v>
      </c>
      <c r="K244">
        <v>6</v>
      </c>
      <c r="M244">
        <v>1388</v>
      </c>
    </row>
    <row r="245" spans="1:13" x14ac:dyDescent="0.25">
      <c r="A245">
        <v>239</v>
      </c>
      <c r="B245">
        <v>206</v>
      </c>
      <c r="C245" t="s">
        <v>666</v>
      </c>
      <c r="D245" t="s">
        <v>62</v>
      </c>
      <c r="E245" t="s">
        <v>667</v>
      </c>
      <c r="F245" t="str">
        <f>"201510003621"</f>
        <v>201510003621</v>
      </c>
      <c r="G245" t="s">
        <v>117</v>
      </c>
      <c r="H245" t="s">
        <v>26</v>
      </c>
      <c r="I245">
        <v>526</v>
      </c>
      <c r="J245" t="s">
        <v>21</v>
      </c>
      <c r="L245" t="s">
        <v>53</v>
      </c>
      <c r="M245">
        <v>1034.7</v>
      </c>
    </row>
    <row r="246" spans="1:13" x14ac:dyDescent="0.25">
      <c r="A246">
        <v>240</v>
      </c>
      <c r="B246">
        <v>5781</v>
      </c>
      <c r="C246" t="s">
        <v>668</v>
      </c>
      <c r="D246" t="s">
        <v>162</v>
      </c>
      <c r="E246" t="s">
        <v>669</v>
      </c>
      <c r="F246" t="str">
        <f>"200801001664"</f>
        <v>200801001664</v>
      </c>
      <c r="G246" t="s">
        <v>670</v>
      </c>
      <c r="H246" t="s">
        <v>87</v>
      </c>
      <c r="I246">
        <v>430</v>
      </c>
      <c r="J246" t="s">
        <v>21</v>
      </c>
      <c r="M246">
        <v>1524</v>
      </c>
    </row>
    <row r="247" spans="1:13" x14ac:dyDescent="0.25">
      <c r="A247">
        <v>241</v>
      </c>
      <c r="B247">
        <v>9355</v>
      </c>
      <c r="C247" t="s">
        <v>671</v>
      </c>
      <c r="D247" t="s">
        <v>672</v>
      </c>
      <c r="E247" t="s">
        <v>673</v>
      </c>
      <c r="F247" t="str">
        <f>"00036850"</f>
        <v>00036850</v>
      </c>
      <c r="G247" t="s">
        <v>324</v>
      </c>
      <c r="H247" t="s">
        <v>125</v>
      </c>
      <c r="I247">
        <v>641</v>
      </c>
      <c r="J247" t="s">
        <v>21</v>
      </c>
      <c r="L247" t="s">
        <v>53</v>
      </c>
      <c r="M247">
        <v>1196.0999999999999</v>
      </c>
    </row>
    <row r="248" spans="1:13" x14ac:dyDescent="0.25">
      <c r="A248">
        <v>242</v>
      </c>
      <c r="B248">
        <v>5006</v>
      </c>
      <c r="C248" t="s">
        <v>674</v>
      </c>
      <c r="D248" t="s">
        <v>162</v>
      </c>
      <c r="E248" t="s">
        <v>675</v>
      </c>
      <c r="F248" t="str">
        <f>"00074027"</f>
        <v>00074027</v>
      </c>
      <c r="G248" t="s">
        <v>64</v>
      </c>
      <c r="H248" t="s">
        <v>26</v>
      </c>
      <c r="I248">
        <v>542</v>
      </c>
      <c r="J248" t="s">
        <v>21</v>
      </c>
      <c r="L248" t="s">
        <v>65</v>
      </c>
      <c r="M248">
        <v>853.6</v>
      </c>
    </row>
    <row r="249" spans="1:13" x14ac:dyDescent="0.25">
      <c r="A249">
        <v>243</v>
      </c>
      <c r="B249">
        <v>9326</v>
      </c>
      <c r="C249" t="s">
        <v>676</v>
      </c>
      <c r="D249" t="s">
        <v>23</v>
      </c>
      <c r="E249" t="s">
        <v>677</v>
      </c>
      <c r="F249" t="str">
        <f>"201511031474"</f>
        <v>201511031474</v>
      </c>
      <c r="G249" t="s">
        <v>168</v>
      </c>
      <c r="H249" t="s">
        <v>26</v>
      </c>
      <c r="I249">
        <v>504</v>
      </c>
      <c r="J249" t="s">
        <v>21</v>
      </c>
      <c r="K249">
        <v>8</v>
      </c>
      <c r="L249" t="s">
        <v>36</v>
      </c>
      <c r="M249">
        <v>904.7</v>
      </c>
    </row>
    <row r="250" spans="1:13" x14ac:dyDescent="0.25">
      <c r="A250">
        <v>244</v>
      </c>
      <c r="B250">
        <v>1170</v>
      </c>
      <c r="C250" t="s">
        <v>678</v>
      </c>
      <c r="D250" t="s">
        <v>17</v>
      </c>
      <c r="E250" t="s">
        <v>679</v>
      </c>
      <c r="F250" t="str">
        <f>"00005007"</f>
        <v>00005007</v>
      </c>
      <c r="G250" t="s">
        <v>224</v>
      </c>
      <c r="H250" t="s">
        <v>26</v>
      </c>
      <c r="I250">
        <v>469</v>
      </c>
      <c r="J250" t="s">
        <v>21</v>
      </c>
      <c r="K250">
        <v>8</v>
      </c>
      <c r="L250" t="s">
        <v>53</v>
      </c>
      <c r="M250">
        <v>998.8</v>
      </c>
    </row>
    <row r="251" spans="1:13" x14ac:dyDescent="0.25">
      <c r="A251">
        <v>245</v>
      </c>
      <c r="B251">
        <v>5315</v>
      </c>
      <c r="C251" t="s">
        <v>680</v>
      </c>
      <c r="D251" t="s">
        <v>42</v>
      </c>
      <c r="E251" t="s">
        <v>681</v>
      </c>
      <c r="F251" t="str">
        <f>"201511022613"</f>
        <v>201511022613</v>
      </c>
      <c r="G251" t="s">
        <v>117</v>
      </c>
      <c r="H251" t="s">
        <v>26</v>
      </c>
      <c r="I251">
        <v>526</v>
      </c>
      <c r="J251" t="s">
        <v>21</v>
      </c>
      <c r="M251">
        <v>1498.7</v>
      </c>
    </row>
    <row r="252" spans="1:13" x14ac:dyDescent="0.25">
      <c r="A252">
        <v>246</v>
      </c>
      <c r="B252">
        <v>6465</v>
      </c>
      <c r="C252" t="s">
        <v>682</v>
      </c>
      <c r="D252" t="s">
        <v>55</v>
      </c>
      <c r="E252" t="s">
        <v>683</v>
      </c>
      <c r="F252" t="str">
        <f>"00073867"</f>
        <v>00073867</v>
      </c>
      <c r="G252" t="s">
        <v>371</v>
      </c>
      <c r="H252" t="s">
        <v>26</v>
      </c>
      <c r="I252">
        <v>506</v>
      </c>
      <c r="J252" t="s">
        <v>21</v>
      </c>
      <c r="L252" t="s">
        <v>53</v>
      </c>
      <c r="M252">
        <v>1054.5999999999999</v>
      </c>
    </row>
    <row r="253" spans="1:13" x14ac:dyDescent="0.25">
      <c r="A253">
        <v>247</v>
      </c>
      <c r="B253">
        <v>7860</v>
      </c>
      <c r="C253" t="s">
        <v>684</v>
      </c>
      <c r="D253" t="s">
        <v>23</v>
      </c>
      <c r="E253" t="s">
        <v>685</v>
      </c>
      <c r="F253" t="str">
        <f>"201511042130"</f>
        <v>201511042130</v>
      </c>
      <c r="G253" t="s">
        <v>191</v>
      </c>
      <c r="H253" t="s">
        <v>87</v>
      </c>
      <c r="I253">
        <v>385</v>
      </c>
      <c r="J253" t="s">
        <v>21</v>
      </c>
      <c r="K253">
        <v>6</v>
      </c>
      <c r="L253" t="s">
        <v>53</v>
      </c>
      <c r="M253">
        <v>1073.7</v>
      </c>
    </row>
    <row r="254" spans="1:13" x14ac:dyDescent="0.25">
      <c r="A254">
        <v>248</v>
      </c>
      <c r="B254">
        <v>1410</v>
      </c>
      <c r="C254" t="s">
        <v>686</v>
      </c>
      <c r="D254" t="s">
        <v>138</v>
      </c>
      <c r="E254" t="s">
        <v>687</v>
      </c>
      <c r="F254" t="str">
        <f>"201511023256"</f>
        <v>201511023256</v>
      </c>
      <c r="G254" t="s">
        <v>93</v>
      </c>
      <c r="H254" t="s">
        <v>20</v>
      </c>
      <c r="I254">
        <v>623</v>
      </c>
      <c r="J254" t="s">
        <v>21</v>
      </c>
      <c r="M254">
        <v>1267.5999999999999</v>
      </c>
    </row>
    <row r="255" spans="1:13" x14ac:dyDescent="0.25">
      <c r="A255">
        <v>249</v>
      </c>
      <c r="B255">
        <v>122</v>
      </c>
      <c r="C255" t="s">
        <v>688</v>
      </c>
      <c r="D255" t="s">
        <v>138</v>
      </c>
      <c r="E255" t="s">
        <v>689</v>
      </c>
      <c r="F255" t="str">
        <f>"200802008690"</f>
        <v>200802008690</v>
      </c>
      <c r="G255" t="s">
        <v>528</v>
      </c>
      <c r="H255" t="s">
        <v>20</v>
      </c>
      <c r="I255">
        <v>600</v>
      </c>
      <c r="J255" t="s">
        <v>21</v>
      </c>
      <c r="M255">
        <v>1463.9</v>
      </c>
    </row>
    <row r="256" spans="1:13" x14ac:dyDescent="0.25">
      <c r="A256">
        <v>250</v>
      </c>
      <c r="B256">
        <v>1096</v>
      </c>
      <c r="C256" t="s">
        <v>690</v>
      </c>
      <c r="D256" t="s">
        <v>42</v>
      </c>
      <c r="E256" t="s">
        <v>691</v>
      </c>
      <c r="F256" t="str">
        <f>"201511038775"</f>
        <v>201511038775</v>
      </c>
      <c r="G256" t="s">
        <v>692</v>
      </c>
      <c r="H256" t="s">
        <v>26</v>
      </c>
      <c r="I256">
        <v>521</v>
      </c>
      <c r="J256" t="s">
        <v>21</v>
      </c>
      <c r="M256">
        <v>1479</v>
      </c>
    </row>
    <row r="257" spans="1:13" x14ac:dyDescent="0.25">
      <c r="A257">
        <v>251</v>
      </c>
      <c r="B257">
        <v>2746</v>
      </c>
      <c r="C257" t="s">
        <v>693</v>
      </c>
      <c r="D257" t="s">
        <v>77</v>
      </c>
      <c r="E257" t="s">
        <v>694</v>
      </c>
      <c r="F257" t="str">
        <f>"00070327"</f>
        <v>00070327</v>
      </c>
      <c r="G257" t="s">
        <v>60</v>
      </c>
      <c r="H257" t="s">
        <v>26</v>
      </c>
      <c r="I257">
        <v>484</v>
      </c>
      <c r="J257" t="s">
        <v>21</v>
      </c>
      <c r="K257">
        <v>8</v>
      </c>
      <c r="L257" t="s">
        <v>36</v>
      </c>
      <c r="M257">
        <v>1048.5</v>
      </c>
    </row>
    <row r="258" spans="1:13" x14ac:dyDescent="0.25">
      <c r="A258">
        <v>252</v>
      </c>
      <c r="B258">
        <v>5286</v>
      </c>
      <c r="C258" t="s">
        <v>695</v>
      </c>
      <c r="D258" t="s">
        <v>50</v>
      </c>
      <c r="E258" t="s">
        <v>696</v>
      </c>
      <c r="F258" t="str">
        <f>"201511033770"</f>
        <v>201511033770</v>
      </c>
      <c r="G258" t="s">
        <v>697</v>
      </c>
      <c r="H258" t="s">
        <v>26</v>
      </c>
      <c r="I258">
        <v>531</v>
      </c>
      <c r="J258" t="s">
        <v>21</v>
      </c>
      <c r="L258" t="s">
        <v>53</v>
      </c>
      <c r="M258">
        <v>1243.5999999999999</v>
      </c>
    </row>
    <row r="259" spans="1:13" x14ac:dyDescent="0.25">
      <c r="A259">
        <v>253</v>
      </c>
      <c r="B259">
        <v>7502</v>
      </c>
      <c r="C259" t="s">
        <v>698</v>
      </c>
      <c r="D259" t="s">
        <v>46</v>
      </c>
      <c r="E259" t="s">
        <v>699</v>
      </c>
      <c r="F259" t="str">
        <f>"200801010862"</f>
        <v>200801010862</v>
      </c>
      <c r="G259" t="s">
        <v>217</v>
      </c>
      <c r="H259" t="s">
        <v>20</v>
      </c>
      <c r="I259">
        <v>585</v>
      </c>
      <c r="J259" t="s">
        <v>21</v>
      </c>
      <c r="M259">
        <v>1510.1</v>
      </c>
    </row>
    <row r="260" spans="1:13" x14ac:dyDescent="0.25">
      <c r="A260">
        <v>254</v>
      </c>
      <c r="B260">
        <v>6441</v>
      </c>
      <c r="C260" t="s">
        <v>700</v>
      </c>
      <c r="D260" t="s">
        <v>17</v>
      </c>
      <c r="E260" t="s">
        <v>701</v>
      </c>
      <c r="F260" t="str">
        <f>"00036322"</f>
        <v>00036322</v>
      </c>
      <c r="G260" t="s">
        <v>651</v>
      </c>
      <c r="H260" t="s">
        <v>87</v>
      </c>
      <c r="I260">
        <v>420</v>
      </c>
      <c r="J260" t="s">
        <v>21</v>
      </c>
      <c r="M260">
        <v>1676</v>
      </c>
    </row>
    <row r="261" spans="1:13" x14ac:dyDescent="0.25">
      <c r="A261">
        <v>255</v>
      </c>
      <c r="B261">
        <v>2836</v>
      </c>
      <c r="C261" t="s">
        <v>702</v>
      </c>
      <c r="D261" t="s">
        <v>115</v>
      </c>
      <c r="E261" t="s">
        <v>703</v>
      </c>
      <c r="F261" t="str">
        <f>"201511034168"</f>
        <v>201511034168</v>
      </c>
      <c r="G261" t="s">
        <v>704</v>
      </c>
      <c r="H261" t="s">
        <v>20</v>
      </c>
      <c r="I261">
        <v>583</v>
      </c>
      <c r="J261" t="s">
        <v>21</v>
      </c>
      <c r="M261">
        <v>1357.4</v>
      </c>
    </row>
    <row r="262" spans="1:13" x14ac:dyDescent="0.25">
      <c r="A262">
        <v>256</v>
      </c>
      <c r="B262">
        <v>7067</v>
      </c>
      <c r="C262" t="s">
        <v>705</v>
      </c>
      <c r="D262" t="s">
        <v>55</v>
      </c>
      <c r="E262" t="s">
        <v>706</v>
      </c>
      <c r="F262" t="str">
        <f>"201511019306"</f>
        <v>201511019306</v>
      </c>
      <c r="G262" t="s">
        <v>113</v>
      </c>
      <c r="H262" t="s">
        <v>26</v>
      </c>
      <c r="I262">
        <v>483</v>
      </c>
      <c r="J262" t="s">
        <v>21</v>
      </c>
      <c r="L262" t="s">
        <v>53</v>
      </c>
      <c r="M262">
        <v>1034.3</v>
      </c>
    </row>
    <row r="263" spans="1:13" x14ac:dyDescent="0.25">
      <c r="A263">
        <v>257</v>
      </c>
      <c r="B263">
        <v>2116</v>
      </c>
      <c r="C263" t="s">
        <v>707</v>
      </c>
      <c r="D263" t="s">
        <v>708</v>
      </c>
      <c r="E263" t="s">
        <v>709</v>
      </c>
      <c r="F263" t="str">
        <f>"201102000275"</f>
        <v>201102000275</v>
      </c>
      <c r="G263" t="s">
        <v>632</v>
      </c>
      <c r="H263" t="s">
        <v>110</v>
      </c>
      <c r="I263">
        <v>451</v>
      </c>
      <c r="J263" t="s">
        <v>21</v>
      </c>
      <c r="M263">
        <v>1590</v>
      </c>
    </row>
    <row r="264" spans="1:13" x14ac:dyDescent="0.25">
      <c r="A264">
        <v>258</v>
      </c>
      <c r="B264">
        <v>5969</v>
      </c>
      <c r="C264" t="s">
        <v>710</v>
      </c>
      <c r="D264" t="s">
        <v>17</v>
      </c>
      <c r="E264" t="s">
        <v>711</v>
      </c>
      <c r="F264" t="str">
        <f>"00099777"</f>
        <v>00099777</v>
      </c>
      <c r="G264" t="s">
        <v>40</v>
      </c>
      <c r="H264" t="s">
        <v>26</v>
      </c>
      <c r="I264">
        <v>519</v>
      </c>
      <c r="J264" t="s">
        <v>21</v>
      </c>
      <c r="L264" t="s">
        <v>53</v>
      </c>
      <c r="M264">
        <v>1080.5</v>
      </c>
    </row>
    <row r="265" spans="1:13" x14ac:dyDescent="0.25">
      <c r="A265">
        <v>259</v>
      </c>
      <c r="B265">
        <v>6436</v>
      </c>
      <c r="C265" t="s">
        <v>712</v>
      </c>
      <c r="D265" t="s">
        <v>713</v>
      </c>
      <c r="E265" t="s">
        <v>714</v>
      </c>
      <c r="F265" t="str">
        <f>"201511024792"</f>
        <v>201511024792</v>
      </c>
      <c r="G265" t="s">
        <v>324</v>
      </c>
      <c r="H265" t="s">
        <v>26</v>
      </c>
      <c r="I265">
        <v>496</v>
      </c>
      <c r="J265" t="s">
        <v>21</v>
      </c>
      <c r="L265" t="s">
        <v>65</v>
      </c>
      <c r="M265">
        <v>996.6</v>
      </c>
    </row>
    <row r="266" spans="1:13" x14ac:dyDescent="0.25">
      <c r="A266">
        <v>260</v>
      </c>
      <c r="B266">
        <v>1129</v>
      </c>
      <c r="C266" t="s">
        <v>715</v>
      </c>
      <c r="D266" t="s">
        <v>17</v>
      </c>
      <c r="E266" t="s">
        <v>716</v>
      </c>
      <c r="F266" t="str">
        <f>"201402001047"</f>
        <v>201402001047</v>
      </c>
      <c r="G266" t="s">
        <v>278</v>
      </c>
      <c r="H266" t="s">
        <v>26</v>
      </c>
      <c r="I266">
        <v>476</v>
      </c>
      <c r="J266" t="s">
        <v>21</v>
      </c>
      <c r="L266" t="s">
        <v>53</v>
      </c>
      <c r="M266">
        <v>1107.8</v>
      </c>
    </row>
    <row r="267" spans="1:13" x14ac:dyDescent="0.25">
      <c r="A267">
        <v>261</v>
      </c>
      <c r="B267">
        <v>1363</v>
      </c>
      <c r="C267" t="s">
        <v>717</v>
      </c>
      <c r="D267" t="s">
        <v>42</v>
      </c>
      <c r="E267" t="s">
        <v>718</v>
      </c>
      <c r="F267" t="str">
        <f>"00016959"</f>
        <v>00016959</v>
      </c>
      <c r="G267" t="s">
        <v>493</v>
      </c>
      <c r="H267" t="s">
        <v>26</v>
      </c>
      <c r="I267">
        <v>522</v>
      </c>
      <c r="J267" t="s">
        <v>21</v>
      </c>
      <c r="L267" t="s">
        <v>53</v>
      </c>
      <c r="M267">
        <v>1226.2</v>
      </c>
    </row>
    <row r="268" spans="1:13" x14ac:dyDescent="0.25">
      <c r="A268">
        <v>262</v>
      </c>
      <c r="B268">
        <v>4792</v>
      </c>
      <c r="C268" t="s">
        <v>719</v>
      </c>
      <c r="D268" t="s">
        <v>720</v>
      </c>
      <c r="E268" t="s">
        <v>721</v>
      </c>
      <c r="F268" t="str">
        <f>"201511041092"</f>
        <v>201511041092</v>
      </c>
      <c r="G268" t="s">
        <v>722</v>
      </c>
      <c r="H268" t="s">
        <v>26</v>
      </c>
      <c r="I268">
        <v>529</v>
      </c>
      <c r="J268" t="s">
        <v>21</v>
      </c>
      <c r="L268" t="s">
        <v>53</v>
      </c>
      <c r="M268">
        <v>1084</v>
      </c>
    </row>
    <row r="269" spans="1:13" x14ac:dyDescent="0.25">
      <c r="A269">
        <v>263</v>
      </c>
      <c r="B269">
        <v>235</v>
      </c>
      <c r="C269" t="s">
        <v>723</v>
      </c>
      <c r="D269" t="s">
        <v>55</v>
      </c>
      <c r="E269" t="s">
        <v>724</v>
      </c>
      <c r="F269" t="str">
        <f>"00040291"</f>
        <v>00040291</v>
      </c>
      <c r="G269" t="s">
        <v>725</v>
      </c>
      <c r="H269" t="s">
        <v>26</v>
      </c>
      <c r="I269">
        <v>494</v>
      </c>
      <c r="J269" t="s">
        <v>21</v>
      </c>
      <c r="K269">
        <v>6</v>
      </c>
      <c r="M269">
        <v>1495.4</v>
      </c>
    </row>
    <row r="270" spans="1:13" x14ac:dyDescent="0.25">
      <c r="A270">
        <v>264</v>
      </c>
      <c r="B270">
        <v>108</v>
      </c>
      <c r="C270" t="s">
        <v>726</v>
      </c>
      <c r="D270" t="s">
        <v>727</v>
      </c>
      <c r="E270" t="s">
        <v>728</v>
      </c>
      <c r="F270" t="str">
        <f>"201511012552"</f>
        <v>201511012552</v>
      </c>
      <c r="G270" t="s">
        <v>281</v>
      </c>
      <c r="H270" t="s">
        <v>87</v>
      </c>
      <c r="I270">
        <v>400</v>
      </c>
      <c r="J270" t="s">
        <v>21</v>
      </c>
      <c r="M270">
        <v>1649.6</v>
      </c>
    </row>
    <row r="271" spans="1:13" x14ac:dyDescent="0.25">
      <c r="A271">
        <v>265</v>
      </c>
      <c r="B271">
        <v>2341</v>
      </c>
      <c r="C271" t="s">
        <v>729</v>
      </c>
      <c r="D271" t="s">
        <v>42</v>
      </c>
      <c r="E271" t="s">
        <v>730</v>
      </c>
      <c r="F271" t="str">
        <f>"201511033603"</f>
        <v>201511033603</v>
      </c>
      <c r="G271" t="s">
        <v>460</v>
      </c>
      <c r="H271" t="s">
        <v>87</v>
      </c>
      <c r="I271">
        <v>389</v>
      </c>
      <c r="J271" t="s">
        <v>21</v>
      </c>
      <c r="M271">
        <v>1534</v>
      </c>
    </row>
    <row r="272" spans="1:13" x14ac:dyDescent="0.25">
      <c r="A272">
        <v>266</v>
      </c>
      <c r="B272">
        <v>1935</v>
      </c>
      <c r="C272" t="s">
        <v>731</v>
      </c>
      <c r="D272" t="s">
        <v>732</v>
      </c>
      <c r="E272" t="s">
        <v>733</v>
      </c>
      <c r="F272" t="str">
        <f>"201511036643"</f>
        <v>201511036643</v>
      </c>
      <c r="G272" t="s">
        <v>734</v>
      </c>
      <c r="H272" t="s">
        <v>20</v>
      </c>
      <c r="I272">
        <v>563</v>
      </c>
      <c r="J272" t="s">
        <v>21</v>
      </c>
      <c r="M272">
        <v>1452.6</v>
      </c>
    </row>
    <row r="273" spans="1:13" x14ac:dyDescent="0.25">
      <c r="A273">
        <v>267</v>
      </c>
      <c r="B273">
        <v>6987</v>
      </c>
      <c r="C273" t="s">
        <v>735</v>
      </c>
      <c r="D273" t="s">
        <v>736</v>
      </c>
      <c r="E273" t="s">
        <v>737</v>
      </c>
      <c r="F273" t="str">
        <f>"201511020568"</f>
        <v>201511020568</v>
      </c>
      <c r="G273" t="s">
        <v>40</v>
      </c>
      <c r="H273" t="s">
        <v>26</v>
      </c>
      <c r="I273">
        <v>519</v>
      </c>
      <c r="J273" t="s">
        <v>21</v>
      </c>
      <c r="L273" t="s">
        <v>36</v>
      </c>
      <c r="M273">
        <v>1061.5999999999999</v>
      </c>
    </row>
    <row r="274" spans="1:13" x14ac:dyDescent="0.25">
      <c r="A274">
        <v>268</v>
      </c>
      <c r="B274">
        <v>6067</v>
      </c>
      <c r="C274" t="s">
        <v>738</v>
      </c>
      <c r="D274" t="s">
        <v>28</v>
      </c>
      <c r="E274" t="s">
        <v>739</v>
      </c>
      <c r="F274" t="str">
        <f>"201011000055"</f>
        <v>201011000055</v>
      </c>
      <c r="G274" t="s">
        <v>420</v>
      </c>
      <c r="H274" t="s">
        <v>26</v>
      </c>
      <c r="I274">
        <v>545</v>
      </c>
      <c r="J274" t="s">
        <v>21</v>
      </c>
      <c r="L274" t="s">
        <v>740</v>
      </c>
      <c r="M274">
        <v>1000.9</v>
      </c>
    </row>
    <row r="275" spans="1:13" x14ac:dyDescent="0.25">
      <c r="A275">
        <v>269</v>
      </c>
      <c r="B275">
        <v>964</v>
      </c>
      <c r="C275" t="s">
        <v>741</v>
      </c>
      <c r="D275" t="s">
        <v>329</v>
      </c>
      <c r="E275" t="s">
        <v>742</v>
      </c>
      <c r="F275" t="str">
        <f>"201511005989"</f>
        <v>201511005989</v>
      </c>
      <c r="G275" t="s">
        <v>251</v>
      </c>
      <c r="H275" t="s">
        <v>26</v>
      </c>
      <c r="I275">
        <v>514</v>
      </c>
      <c r="J275" t="s">
        <v>21</v>
      </c>
      <c r="L275" t="s">
        <v>53</v>
      </c>
      <c r="M275">
        <v>1205</v>
      </c>
    </row>
    <row r="276" spans="1:13" x14ac:dyDescent="0.25">
      <c r="A276">
        <v>270</v>
      </c>
      <c r="B276">
        <v>3364</v>
      </c>
      <c r="C276" t="s">
        <v>743</v>
      </c>
      <c r="D276" t="s">
        <v>55</v>
      </c>
      <c r="E276" t="s">
        <v>744</v>
      </c>
      <c r="F276" t="str">
        <f>"201402001109"</f>
        <v>201402001109</v>
      </c>
      <c r="G276" t="s">
        <v>171</v>
      </c>
      <c r="H276" t="s">
        <v>26</v>
      </c>
      <c r="I276">
        <v>490</v>
      </c>
      <c r="J276" t="s">
        <v>21</v>
      </c>
      <c r="M276">
        <v>1473.4</v>
      </c>
    </row>
    <row r="277" spans="1:13" x14ac:dyDescent="0.25">
      <c r="A277">
        <v>271</v>
      </c>
      <c r="B277">
        <v>3991</v>
      </c>
      <c r="C277" t="s">
        <v>745</v>
      </c>
      <c r="D277" t="s">
        <v>746</v>
      </c>
      <c r="E277" t="s">
        <v>747</v>
      </c>
      <c r="F277" t="str">
        <f>"201102000665"</f>
        <v>201102000665</v>
      </c>
      <c r="G277" t="s">
        <v>191</v>
      </c>
      <c r="H277" t="s">
        <v>125</v>
      </c>
      <c r="I277">
        <v>637</v>
      </c>
      <c r="J277" t="s">
        <v>21</v>
      </c>
      <c r="K277">
        <v>6</v>
      </c>
      <c r="M277">
        <v>1551</v>
      </c>
    </row>
    <row r="278" spans="1:13" x14ac:dyDescent="0.25">
      <c r="A278">
        <v>272</v>
      </c>
      <c r="B278">
        <v>8450</v>
      </c>
      <c r="C278" t="s">
        <v>748</v>
      </c>
      <c r="D278" t="s">
        <v>33</v>
      </c>
      <c r="E278" t="s">
        <v>749</v>
      </c>
      <c r="F278" t="str">
        <f>"00018170"</f>
        <v>00018170</v>
      </c>
      <c r="G278" t="s">
        <v>224</v>
      </c>
      <c r="H278" t="s">
        <v>315</v>
      </c>
      <c r="I278">
        <v>435</v>
      </c>
      <c r="J278" t="s">
        <v>21</v>
      </c>
      <c r="M278">
        <v>1818</v>
      </c>
    </row>
    <row r="279" spans="1:13" x14ac:dyDescent="0.25">
      <c r="A279">
        <v>273</v>
      </c>
      <c r="B279">
        <v>4338</v>
      </c>
      <c r="C279" t="s">
        <v>750</v>
      </c>
      <c r="D279" t="s">
        <v>17</v>
      </c>
      <c r="E279" t="s">
        <v>751</v>
      </c>
      <c r="F279" t="str">
        <f>"00021314"</f>
        <v>00021314</v>
      </c>
      <c r="G279" t="s">
        <v>117</v>
      </c>
      <c r="H279" t="s">
        <v>26</v>
      </c>
      <c r="I279">
        <v>526</v>
      </c>
      <c r="J279" t="s">
        <v>21</v>
      </c>
      <c r="L279" t="s">
        <v>53</v>
      </c>
      <c r="M279">
        <v>1031.5</v>
      </c>
    </row>
    <row r="280" spans="1:13" x14ac:dyDescent="0.25">
      <c r="A280">
        <v>274</v>
      </c>
      <c r="B280">
        <v>2011</v>
      </c>
      <c r="C280" t="s">
        <v>752</v>
      </c>
      <c r="D280" t="s">
        <v>193</v>
      </c>
      <c r="E280" t="s">
        <v>753</v>
      </c>
      <c r="F280" t="str">
        <f>"201511032546"</f>
        <v>201511032546</v>
      </c>
      <c r="G280" t="s">
        <v>64</v>
      </c>
      <c r="H280" t="s">
        <v>110</v>
      </c>
      <c r="I280">
        <v>460</v>
      </c>
      <c r="J280" t="s">
        <v>21</v>
      </c>
      <c r="M280">
        <v>1799.2</v>
      </c>
    </row>
    <row r="281" spans="1:13" x14ac:dyDescent="0.25">
      <c r="A281">
        <v>275</v>
      </c>
      <c r="B281">
        <v>5207</v>
      </c>
      <c r="C281" t="s">
        <v>754</v>
      </c>
      <c r="D281" t="s">
        <v>46</v>
      </c>
      <c r="E281" t="s">
        <v>755</v>
      </c>
      <c r="F281" t="str">
        <f>"201511010299"</f>
        <v>201511010299</v>
      </c>
      <c r="G281" t="s">
        <v>102</v>
      </c>
      <c r="H281" t="s">
        <v>26</v>
      </c>
      <c r="I281">
        <v>471</v>
      </c>
      <c r="J281" t="s">
        <v>21</v>
      </c>
      <c r="L281" t="s">
        <v>65</v>
      </c>
      <c r="M281">
        <v>1003.9</v>
      </c>
    </row>
    <row r="282" spans="1:13" x14ac:dyDescent="0.25">
      <c r="A282">
        <v>276</v>
      </c>
      <c r="B282">
        <v>8031</v>
      </c>
      <c r="C282" t="s">
        <v>756</v>
      </c>
      <c r="D282" t="s">
        <v>757</v>
      </c>
      <c r="E282" t="s">
        <v>758</v>
      </c>
      <c r="F282" t="str">
        <f>"00069773"</f>
        <v>00069773</v>
      </c>
      <c r="G282" t="s">
        <v>35</v>
      </c>
      <c r="H282" t="s">
        <v>26</v>
      </c>
      <c r="I282">
        <v>509</v>
      </c>
      <c r="J282" t="s">
        <v>21</v>
      </c>
      <c r="L282" t="s">
        <v>65</v>
      </c>
      <c r="M282">
        <v>937.5</v>
      </c>
    </row>
    <row r="283" spans="1:13" x14ac:dyDescent="0.25">
      <c r="A283">
        <v>277</v>
      </c>
      <c r="B283">
        <v>7604</v>
      </c>
      <c r="C283" t="s">
        <v>759</v>
      </c>
      <c r="D283" t="s">
        <v>55</v>
      </c>
      <c r="E283" t="s">
        <v>760</v>
      </c>
      <c r="F283" t="str">
        <f>"201103000438"</f>
        <v>201103000438</v>
      </c>
      <c r="G283" t="s">
        <v>472</v>
      </c>
      <c r="H283" t="s">
        <v>26</v>
      </c>
      <c r="I283">
        <v>498</v>
      </c>
      <c r="J283" t="s">
        <v>21</v>
      </c>
      <c r="M283">
        <v>1615.6</v>
      </c>
    </row>
    <row r="284" spans="1:13" x14ac:dyDescent="0.25">
      <c r="A284">
        <v>278</v>
      </c>
      <c r="B284">
        <v>994</v>
      </c>
      <c r="C284" t="s">
        <v>761</v>
      </c>
      <c r="D284" t="s">
        <v>77</v>
      </c>
      <c r="E284" t="s">
        <v>762</v>
      </c>
      <c r="F284" t="str">
        <f>"201511007558"</f>
        <v>201511007558</v>
      </c>
      <c r="G284" t="s">
        <v>185</v>
      </c>
      <c r="H284" t="s">
        <v>26</v>
      </c>
      <c r="I284">
        <v>477</v>
      </c>
      <c r="J284" t="s">
        <v>21</v>
      </c>
      <c r="M284">
        <v>1487.3</v>
      </c>
    </row>
    <row r="285" spans="1:13" x14ac:dyDescent="0.25">
      <c r="A285">
        <v>279</v>
      </c>
      <c r="B285">
        <v>2985</v>
      </c>
      <c r="C285" t="s">
        <v>763</v>
      </c>
      <c r="D285" t="s">
        <v>42</v>
      </c>
      <c r="E285" t="s">
        <v>764</v>
      </c>
      <c r="F285" t="str">
        <f>"201511027993"</f>
        <v>201511027993</v>
      </c>
      <c r="G285" t="s">
        <v>576</v>
      </c>
      <c r="H285" t="s">
        <v>26</v>
      </c>
      <c r="I285">
        <v>479</v>
      </c>
      <c r="J285" t="s">
        <v>21</v>
      </c>
      <c r="M285">
        <v>1486.2</v>
      </c>
    </row>
    <row r="286" spans="1:13" x14ac:dyDescent="0.25">
      <c r="A286">
        <v>280</v>
      </c>
      <c r="B286">
        <v>448</v>
      </c>
      <c r="C286" t="s">
        <v>765</v>
      </c>
      <c r="D286" t="s">
        <v>256</v>
      </c>
      <c r="E286" t="s">
        <v>766</v>
      </c>
      <c r="F286" t="str">
        <f>"201508000107"</f>
        <v>201508000107</v>
      </c>
      <c r="G286" t="s">
        <v>448</v>
      </c>
      <c r="H286" t="s">
        <v>26</v>
      </c>
      <c r="I286">
        <v>525</v>
      </c>
      <c r="J286" t="s">
        <v>21</v>
      </c>
      <c r="L286" t="s">
        <v>53</v>
      </c>
      <c r="M286">
        <v>1035.2</v>
      </c>
    </row>
    <row r="287" spans="1:13" x14ac:dyDescent="0.25">
      <c r="A287">
        <v>281</v>
      </c>
      <c r="B287">
        <v>4486</v>
      </c>
      <c r="C287" t="s">
        <v>767</v>
      </c>
      <c r="D287" t="s">
        <v>115</v>
      </c>
      <c r="E287" t="s">
        <v>768</v>
      </c>
      <c r="F287" t="str">
        <f>"201411000071"</f>
        <v>201411000071</v>
      </c>
      <c r="G287" t="s">
        <v>359</v>
      </c>
      <c r="H287" t="s">
        <v>26</v>
      </c>
      <c r="I287">
        <v>548</v>
      </c>
      <c r="J287" t="s">
        <v>21</v>
      </c>
      <c r="L287" t="s">
        <v>53</v>
      </c>
      <c r="M287">
        <v>1092.8</v>
      </c>
    </row>
    <row r="288" spans="1:13" x14ac:dyDescent="0.25">
      <c r="A288">
        <v>282</v>
      </c>
      <c r="B288">
        <v>3416</v>
      </c>
      <c r="C288" t="s">
        <v>769</v>
      </c>
      <c r="D288" t="s">
        <v>196</v>
      </c>
      <c r="E288" t="s">
        <v>770</v>
      </c>
      <c r="F288" t="str">
        <f>"201511026555"</f>
        <v>201511026555</v>
      </c>
      <c r="G288" t="s">
        <v>771</v>
      </c>
      <c r="H288" t="s">
        <v>20</v>
      </c>
      <c r="I288">
        <v>559</v>
      </c>
      <c r="J288" t="s">
        <v>21</v>
      </c>
      <c r="M288">
        <v>1455.4</v>
      </c>
    </row>
    <row r="289" spans="1:13" x14ac:dyDescent="0.25">
      <c r="A289">
        <v>283</v>
      </c>
      <c r="B289">
        <v>3663</v>
      </c>
      <c r="C289" t="s">
        <v>772</v>
      </c>
      <c r="D289" t="s">
        <v>17</v>
      </c>
      <c r="E289" t="s">
        <v>773</v>
      </c>
      <c r="F289" t="str">
        <f>"00080896"</f>
        <v>00080896</v>
      </c>
      <c r="G289" t="s">
        <v>164</v>
      </c>
      <c r="H289" t="s">
        <v>26</v>
      </c>
      <c r="I289">
        <v>530</v>
      </c>
      <c r="J289" t="s">
        <v>21</v>
      </c>
      <c r="L289" t="s">
        <v>36</v>
      </c>
      <c r="M289">
        <v>1065.2</v>
      </c>
    </row>
    <row r="290" spans="1:13" x14ac:dyDescent="0.25">
      <c r="A290">
        <v>284</v>
      </c>
      <c r="B290">
        <v>5064</v>
      </c>
      <c r="C290" t="s">
        <v>774</v>
      </c>
      <c r="D290" t="s">
        <v>115</v>
      </c>
      <c r="E290" t="s">
        <v>775</v>
      </c>
      <c r="F290" t="str">
        <f>"201102001042"</f>
        <v>201102001042</v>
      </c>
      <c r="G290" t="s">
        <v>52</v>
      </c>
      <c r="H290" t="s">
        <v>26</v>
      </c>
      <c r="I290">
        <v>516</v>
      </c>
      <c r="J290" t="s">
        <v>21</v>
      </c>
      <c r="M290">
        <v>1479.3</v>
      </c>
    </row>
    <row r="291" spans="1:13" x14ac:dyDescent="0.25">
      <c r="A291">
        <v>285</v>
      </c>
      <c r="B291">
        <v>4571</v>
      </c>
      <c r="C291" t="s">
        <v>776</v>
      </c>
      <c r="D291" t="s">
        <v>235</v>
      </c>
      <c r="E291" t="s">
        <v>777</v>
      </c>
      <c r="F291" t="str">
        <f>"201511016780"</f>
        <v>201511016780</v>
      </c>
      <c r="G291" t="s">
        <v>113</v>
      </c>
      <c r="H291" t="s">
        <v>26</v>
      </c>
      <c r="I291">
        <v>483</v>
      </c>
      <c r="J291" t="s">
        <v>21</v>
      </c>
      <c r="L291" t="s">
        <v>53</v>
      </c>
      <c r="M291">
        <v>1145.2</v>
      </c>
    </row>
    <row r="292" spans="1:13" x14ac:dyDescent="0.25">
      <c r="A292">
        <v>286</v>
      </c>
      <c r="B292">
        <v>1163</v>
      </c>
      <c r="C292" t="s">
        <v>778</v>
      </c>
      <c r="D292" t="s">
        <v>138</v>
      </c>
      <c r="E292" t="s">
        <v>779</v>
      </c>
      <c r="F292" t="str">
        <f>"201412005871"</f>
        <v>201412005871</v>
      </c>
      <c r="G292" t="s">
        <v>60</v>
      </c>
      <c r="H292" t="s">
        <v>26</v>
      </c>
      <c r="I292">
        <v>484</v>
      </c>
      <c r="J292" t="s">
        <v>21</v>
      </c>
      <c r="K292">
        <v>8</v>
      </c>
      <c r="L292" t="s">
        <v>53</v>
      </c>
      <c r="M292">
        <v>1020</v>
      </c>
    </row>
    <row r="293" spans="1:13" x14ac:dyDescent="0.25">
      <c r="A293">
        <v>287</v>
      </c>
      <c r="B293">
        <v>6109</v>
      </c>
      <c r="C293" t="s">
        <v>780</v>
      </c>
      <c r="D293" t="s">
        <v>138</v>
      </c>
      <c r="E293" t="s">
        <v>781</v>
      </c>
      <c r="F293" t="str">
        <f>"201511021999"</f>
        <v>201511021999</v>
      </c>
      <c r="G293" t="s">
        <v>25</v>
      </c>
      <c r="H293" t="s">
        <v>26</v>
      </c>
      <c r="I293">
        <v>540</v>
      </c>
      <c r="J293" t="s">
        <v>21</v>
      </c>
      <c r="L293" t="s">
        <v>53</v>
      </c>
      <c r="M293">
        <v>1031</v>
      </c>
    </row>
    <row r="294" spans="1:13" x14ac:dyDescent="0.25">
      <c r="A294">
        <v>288</v>
      </c>
      <c r="B294">
        <v>2547</v>
      </c>
      <c r="C294" t="s">
        <v>782</v>
      </c>
      <c r="D294" t="s">
        <v>33</v>
      </c>
      <c r="E294" t="s">
        <v>783</v>
      </c>
      <c r="F294" t="str">
        <f>"200808000325"</f>
        <v>200808000325</v>
      </c>
      <c r="G294" t="s">
        <v>117</v>
      </c>
      <c r="H294" t="s">
        <v>26</v>
      </c>
      <c r="I294">
        <v>526</v>
      </c>
      <c r="J294" t="s">
        <v>21</v>
      </c>
      <c r="M294">
        <v>1473.8</v>
      </c>
    </row>
    <row r="295" spans="1:13" x14ac:dyDescent="0.25">
      <c r="A295">
        <v>289</v>
      </c>
      <c r="B295">
        <v>6375</v>
      </c>
      <c r="C295" t="s">
        <v>784</v>
      </c>
      <c r="D295" t="s">
        <v>50</v>
      </c>
      <c r="E295" t="s">
        <v>785</v>
      </c>
      <c r="F295" t="str">
        <f>"201511018946"</f>
        <v>201511018946</v>
      </c>
      <c r="G295" t="s">
        <v>786</v>
      </c>
      <c r="H295" t="s">
        <v>110</v>
      </c>
      <c r="I295">
        <v>467</v>
      </c>
      <c r="J295" t="s">
        <v>21</v>
      </c>
      <c r="M295">
        <v>1514.7</v>
      </c>
    </row>
    <row r="296" spans="1:13" x14ac:dyDescent="0.25">
      <c r="A296">
        <v>290</v>
      </c>
      <c r="B296">
        <v>861</v>
      </c>
      <c r="C296" t="s">
        <v>787</v>
      </c>
      <c r="D296" t="s">
        <v>62</v>
      </c>
      <c r="E296" t="s">
        <v>788</v>
      </c>
      <c r="F296" t="str">
        <f>"00019905"</f>
        <v>00019905</v>
      </c>
      <c r="G296" t="s">
        <v>697</v>
      </c>
      <c r="H296" t="s">
        <v>110</v>
      </c>
      <c r="I296">
        <v>459</v>
      </c>
      <c r="J296" t="s">
        <v>21</v>
      </c>
      <c r="M296">
        <v>1549</v>
      </c>
    </row>
    <row r="297" spans="1:13" x14ac:dyDescent="0.25">
      <c r="A297">
        <v>291</v>
      </c>
      <c r="B297">
        <v>8369</v>
      </c>
      <c r="C297" t="s">
        <v>789</v>
      </c>
      <c r="D297" t="s">
        <v>193</v>
      </c>
      <c r="E297" t="s">
        <v>790</v>
      </c>
      <c r="F297" t="str">
        <f>"00091672"</f>
        <v>00091672</v>
      </c>
      <c r="G297" t="s">
        <v>25</v>
      </c>
      <c r="H297" t="s">
        <v>26</v>
      </c>
      <c r="I297">
        <v>540</v>
      </c>
      <c r="J297" t="s">
        <v>21</v>
      </c>
      <c r="L297" t="s">
        <v>36</v>
      </c>
      <c r="M297">
        <v>908.6</v>
      </c>
    </row>
    <row r="298" spans="1:13" x14ac:dyDescent="0.25">
      <c r="A298">
        <v>292</v>
      </c>
      <c r="B298">
        <v>8589</v>
      </c>
      <c r="C298" t="s">
        <v>791</v>
      </c>
      <c r="D298" t="s">
        <v>273</v>
      </c>
      <c r="E298" t="s">
        <v>792</v>
      </c>
      <c r="F298" t="str">
        <f>"00045256"</f>
        <v>00045256</v>
      </c>
      <c r="G298" t="s">
        <v>472</v>
      </c>
      <c r="H298" t="s">
        <v>160</v>
      </c>
      <c r="I298">
        <v>363</v>
      </c>
      <c r="J298" t="s">
        <v>21</v>
      </c>
      <c r="M298">
        <v>1653.6</v>
      </c>
    </row>
    <row r="299" spans="1:13" x14ac:dyDescent="0.25">
      <c r="A299">
        <v>293</v>
      </c>
      <c r="B299">
        <v>4091</v>
      </c>
      <c r="C299" t="s">
        <v>793</v>
      </c>
      <c r="D299" t="s">
        <v>50</v>
      </c>
      <c r="E299" t="s">
        <v>794</v>
      </c>
      <c r="F299" t="str">
        <f>"201511005985"</f>
        <v>201511005985</v>
      </c>
      <c r="G299" t="s">
        <v>795</v>
      </c>
      <c r="H299" t="s">
        <v>26</v>
      </c>
      <c r="I299">
        <v>524</v>
      </c>
      <c r="J299" t="s">
        <v>21</v>
      </c>
      <c r="K299">
        <v>8</v>
      </c>
      <c r="L299" t="s">
        <v>53</v>
      </c>
      <c r="M299">
        <v>1024.2</v>
      </c>
    </row>
    <row r="300" spans="1:13" x14ac:dyDescent="0.25">
      <c r="A300">
        <v>294</v>
      </c>
      <c r="B300">
        <v>7293</v>
      </c>
      <c r="C300" t="s">
        <v>796</v>
      </c>
      <c r="D300" t="s">
        <v>329</v>
      </c>
      <c r="E300" t="s">
        <v>797</v>
      </c>
      <c r="F300" t="str">
        <f>"201511043131"</f>
        <v>201511043131</v>
      </c>
      <c r="G300" t="s">
        <v>365</v>
      </c>
      <c r="H300" t="s">
        <v>125</v>
      </c>
      <c r="I300">
        <v>649</v>
      </c>
      <c r="J300" t="s">
        <v>21</v>
      </c>
      <c r="M300">
        <v>1727</v>
      </c>
    </row>
    <row r="301" spans="1:13" x14ac:dyDescent="0.25">
      <c r="A301">
        <v>295</v>
      </c>
      <c r="B301">
        <v>4919</v>
      </c>
      <c r="C301" t="s">
        <v>798</v>
      </c>
      <c r="D301" t="s">
        <v>55</v>
      </c>
      <c r="E301" t="s">
        <v>799</v>
      </c>
      <c r="F301" t="str">
        <f>"201511036661"</f>
        <v>201511036661</v>
      </c>
      <c r="G301" t="s">
        <v>60</v>
      </c>
      <c r="H301" t="s">
        <v>26</v>
      </c>
      <c r="I301">
        <v>484</v>
      </c>
      <c r="J301" t="s">
        <v>21</v>
      </c>
      <c r="K301">
        <v>8</v>
      </c>
      <c r="L301" t="s">
        <v>53</v>
      </c>
      <c r="M301">
        <v>1023.1</v>
      </c>
    </row>
    <row r="302" spans="1:13" x14ac:dyDescent="0.25">
      <c r="A302">
        <v>296</v>
      </c>
      <c r="B302">
        <v>4489</v>
      </c>
      <c r="C302" t="s">
        <v>800</v>
      </c>
      <c r="D302" t="s">
        <v>17</v>
      </c>
      <c r="E302" t="s">
        <v>801</v>
      </c>
      <c r="F302" t="str">
        <f>"201511040791"</f>
        <v>201511040791</v>
      </c>
      <c r="G302" t="s">
        <v>102</v>
      </c>
      <c r="H302" t="s">
        <v>26</v>
      </c>
      <c r="I302">
        <v>471</v>
      </c>
      <c r="J302" t="s">
        <v>21</v>
      </c>
      <c r="M302">
        <v>1503.5</v>
      </c>
    </row>
    <row r="303" spans="1:13" x14ac:dyDescent="0.25">
      <c r="A303">
        <v>297</v>
      </c>
      <c r="B303">
        <v>9179</v>
      </c>
      <c r="C303" t="s">
        <v>802</v>
      </c>
      <c r="D303" t="s">
        <v>70</v>
      </c>
      <c r="E303" t="s">
        <v>803</v>
      </c>
      <c r="F303" t="str">
        <f>"201511039347"</f>
        <v>201511039347</v>
      </c>
      <c r="G303" t="s">
        <v>19</v>
      </c>
      <c r="H303" t="s">
        <v>87</v>
      </c>
      <c r="I303">
        <v>417</v>
      </c>
      <c r="J303" t="s">
        <v>21</v>
      </c>
      <c r="K303">
        <v>6</v>
      </c>
      <c r="M303">
        <v>1501.1</v>
      </c>
    </row>
    <row r="304" spans="1:13" x14ac:dyDescent="0.25">
      <c r="A304">
        <v>298</v>
      </c>
      <c r="B304">
        <v>4945</v>
      </c>
      <c r="C304" t="s">
        <v>804</v>
      </c>
      <c r="D304" t="s">
        <v>138</v>
      </c>
      <c r="E304" t="s">
        <v>805</v>
      </c>
      <c r="F304" t="str">
        <f>"201511031411"</f>
        <v>201511031411</v>
      </c>
      <c r="G304" t="s">
        <v>806</v>
      </c>
      <c r="H304" t="s">
        <v>20</v>
      </c>
      <c r="I304">
        <v>606</v>
      </c>
      <c r="J304" t="s">
        <v>21</v>
      </c>
      <c r="M304">
        <v>1291.3</v>
      </c>
    </row>
    <row r="305" spans="1:13" x14ac:dyDescent="0.25">
      <c r="A305">
        <v>299</v>
      </c>
      <c r="B305">
        <v>3460</v>
      </c>
      <c r="C305" t="s">
        <v>807</v>
      </c>
      <c r="D305" t="s">
        <v>55</v>
      </c>
      <c r="E305" t="s">
        <v>808</v>
      </c>
      <c r="F305" t="str">
        <f>"201511032143"</f>
        <v>201511032143</v>
      </c>
      <c r="G305" t="s">
        <v>809</v>
      </c>
      <c r="H305" t="s">
        <v>87</v>
      </c>
      <c r="I305">
        <v>369</v>
      </c>
      <c r="J305" t="s">
        <v>21</v>
      </c>
      <c r="M305">
        <v>1835.9</v>
      </c>
    </row>
    <row r="306" spans="1:13" x14ac:dyDescent="0.25">
      <c r="A306">
        <v>300</v>
      </c>
      <c r="B306">
        <v>5098</v>
      </c>
      <c r="C306" t="s">
        <v>810</v>
      </c>
      <c r="D306" t="s">
        <v>62</v>
      </c>
      <c r="E306" t="s">
        <v>811</v>
      </c>
      <c r="F306" t="str">
        <f>"00070451"</f>
        <v>00070451</v>
      </c>
      <c r="G306" t="s">
        <v>812</v>
      </c>
      <c r="H306" t="s">
        <v>20</v>
      </c>
      <c r="I306">
        <v>608</v>
      </c>
      <c r="J306" t="s">
        <v>21</v>
      </c>
      <c r="K306">
        <v>6</v>
      </c>
      <c r="M306">
        <v>1342.6</v>
      </c>
    </row>
    <row r="307" spans="1:13" x14ac:dyDescent="0.25">
      <c r="A307">
        <v>301</v>
      </c>
      <c r="B307">
        <v>2003</v>
      </c>
      <c r="C307" t="s">
        <v>813</v>
      </c>
      <c r="D307" t="s">
        <v>55</v>
      </c>
      <c r="E307" t="s">
        <v>814</v>
      </c>
      <c r="F307" t="str">
        <f>"201102000235"</f>
        <v>201102000235</v>
      </c>
      <c r="G307" t="s">
        <v>815</v>
      </c>
      <c r="H307" t="s">
        <v>125</v>
      </c>
      <c r="I307">
        <v>648</v>
      </c>
      <c r="J307" t="s">
        <v>21</v>
      </c>
      <c r="M307">
        <v>1692</v>
      </c>
    </row>
    <row r="308" spans="1:13" x14ac:dyDescent="0.25">
      <c r="A308">
        <v>302</v>
      </c>
      <c r="B308">
        <v>7513</v>
      </c>
      <c r="C308" t="s">
        <v>816</v>
      </c>
      <c r="D308" t="s">
        <v>115</v>
      </c>
      <c r="E308" t="s">
        <v>817</v>
      </c>
      <c r="F308" t="str">
        <f>"00026951"</f>
        <v>00026951</v>
      </c>
      <c r="G308" t="s">
        <v>30</v>
      </c>
      <c r="H308" t="s">
        <v>315</v>
      </c>
      <c r="I308">
        <v>439</v>
      </c>
      <c r="J308" t="s">
        <v>21</v>
      </c>
      <c r="M308">
        <v>2013</v>
      </c>
    </row>
    <row r="309" spans="1:13" x14ac:dyDescent="0.25">
      <c r="A309">
        <v>303</v>
      </c>
      <c r="B309">
        <v>3547</v>
      </c>
      <c r="C309" t="s">
        <v>818</v>
      </c>
      <c r="D309" t="s">
        <v>311</v>
      </c>
      <c r="E309" t="s">
        <v>819</v>
      </c>
      <c r="F309" t="str">
        <f>"201512000451"</f>
        <v>201512000451</v>
      </c>
      <c r="G309" t="s">
        <v>795</v>
      </c>
      <c r="H309" t="s">
        <v>26</v>
      </c>
      <c r="I309">
        <v>524</v>
      </c>
      <c r="J309" t="s">
        <v>21</v>
      </c>
      <c r="M309">
        <v>1938.5</v>
      </c>
    </row>
    <row r="310" spans="1:13" x14ac:dyDescent="0.25">
      <c r="A310">
        <v>304</v>
      </c>
      <c r="B310">
        <v>4514</v>
      </c>
      <c r="C310" t="s">
        <v>820</v>
      </c>
      <c r="D310" t="s">
        <v>33</v>
      </c>
      <c r="E310" t="s">
        <v>821</v>
      </c>
      <c r="F310" t="str">
        <f>"200712000400"</f>
        <v>200712000400</v>
      </c>
      <c r="G310" t="s">
        <v>822</v>
      </c>
      <c r="H310" t="s">
        <v>125</v>
      </c>
      <c r="I310">
        <v>651</v>
      </c>
      <c r="J310" t="s">
        <v>21</v>
      </c>
      <c r="K310">
        <v>6</v>
      </c>
      <c r="M310">
        <v>1531</v>
      </c>
    </row>
    <row r="311" spans="1:13" x14ac:dyDescent="0.25">
      <c r="A311">
        <v>305</v>
      </c>
      <c r="B311">
        <v>9508</v>
      </c>
      <c r="C311" t="s">
        <v>823</v>
      </c>
      <c r="D311" t="s">
        <v>115</v>
      </c>
      <c r="E311" t="s">
        <v>824</v>
      </c>
      <c r="F311" t="str">
        <f>"00095062"</f>
        <v>00095062</v>
      </c>
      <c r="G311" t="s">
        <v>825</v>
      </c>
      <c r="H311" t="s">
        <v>125</v>
      </c>
      <c r="I311">
        <v>650</v>
      </c>
      <c r="J311" t="s">
        <v>21</v>
      </c>
      <c r="K311">
        <v>6</v>
      </c>
      <c r="M311">
        <v>1718</v>
      </c>
    </row>
    <row r="312" spans="1:13" x14ac:dyDescent="0.25">
      <c r="A312">
        <v>306</v>
      </c>
      <c r="B312">
        <v>7574</v>
      </c>
      <c r="C312" t="s">
        <v>826</v>
      </c>
      <c r="D312" t="s">
        <v>55</v>
      </c>
      <c r="E312" t="s">
        <v>827</v>
      </c>
      <c r="F312" t="str">
        <f>"200910000769"</f>
        <v>200910000769</v>
      </c>
      <c r="G312" t="s">
        <v>260</v>
      </c>
      <c r="H312" t="s">
        <v>26</v>
      </c>
      <c r="I312">
        <v>539</v>
      </c>
      <c r="J312" t="s">
        <v>21</v>
      </c>
      <c r="L312" t="s">
        <v>53</v>
      </c>
      <c r="M312">
        <v>1036.3</v>
      </c>
    </row>
    <row r="313" spans="1:13" x14ac:dyDescent="0.25">
      <c r="A313">
        <v>307</v>
      </c>
      <c r="B313">
        <v>6754</v>
      </c>
      <c r="C313" t="s">
        <v>828</v>
      </c>
      <c r="D313" t="s">
        <v>115</v>
      </c>
      <c r="E313" t="s">
        <v>829</v>
      </c>
      <c r="F313" t="str">
        <f>"00029139"</f>
        <v>00029139</v>
      </c>
      <c r="G313" t="s">
        <v>830</v>
      </c>
      <c r="H313" t="s">
        <v>31</v>
      </c>
      <c r="I313">
        <v>445</v>
      </c>
      <c r="J313" t="s">
        <v>21</v>
      </c>
      <c r="M313">
        <v>1811.1</v>
      </c>
    </row>
    <row r="314" spans="1:13" x14ac:dyDescent="0.25">
      <c r="A314">
        <v>308</v>
      </c>
      <c r="B314">
        <v>9309</v>
      </c>
      <c r="C314" t="s">
        <v>831</v>
      </c>
      <c r="D314" t="s">
        <v>115</v>
      </c>
      <c r="E314" t="s">
        <v>832</v>
      </c>
      <c r="F314" t="str">
        <f>"00021198"</f>
        <v>00021198</v>
      </c>
      <c r="G314" t="s">
        <v>292</v>
      </c>
      <c r="H314" t="s">
        <v>26</v>
      </c>
      <c r="I314">
        <v>480</v>
      </c>
      <c r="J314" t="s">
        <v>21</v>
      </c>
      <c r="M314">
        <v>1740.1</v>
      </c>
    </row>
    <row r="315" spans="1:13" x14ac:dyDescent="0.25">
      <c r="A315">
        <v>309</v>
      </c>
      <c r="B315">
        <v>4259</v>
      </c>
      <c r="C315" t="s">
        <v>833</v>
      </c>
      <c r="D315" t="s">
        <v>138</v>
      </c>
      <c r="E315" t="s">
        <v>834</v>
      </c>
      <c r="F315" t="str">
        <f>"201511023809"</f>
        <v>201511023809</v>
      </c>
      <c r="G315" t="s">
        <v>835</v>
      </c>
      <c r="H315" t="s">
        <v>87</v>
      </c>
      <c r="I315">
        <v>413</v>
      </c>
      <c r="J315" t="s">
        <v>21</v>
      </c>
      <c r="M315">
        <v>1865</v>
      </c>
    </row>
    <row r="316" spans="1:13" x14ac:dyDescent="0.25">
      <c r="A316">
        <v>310</v>
      </c>
      <c r="B316">
        <v>8709</v>
      </c>
      <c r="C316" t="s">
        <v>836</v>
      </c>
      <c r="D316" t="s">
        <v>81</v>
      </c>
      <c r="E316" t="s">
        <v>837</v>
      </c>
      <c r="F316" t="str">
        <f>"00072615"</f>
        <v>00072615</v>
      </c>
      <c r="G316" t="s">
        <v>734</v>
      </c>
      <c r="H316" t="s">
        <v>26</v>
      </c>
      <c r="I316">
        <v>473</v>
      </c>
      <c r="J316" t="s">
        <v>21</v>
      </c>
      <c r="M316">
        <v>1551.4</v>
      </c>
    </row>
    <row r="317" spans="1:13" x14ac:dyDescent="0.25">
      <c r="A317">
        <v>311</v>
      </c>
      <c r="B317">
        <v>3071</v>
      </c>
      <c r="C317" t="s">
        <v>838</v>
      </c>
      <c r="D317" t="s">
        <v>119</v>
      </c>
      <c r="E317" t="s">
        <v>839</v>
      </c>
      <c r="F317" t="str">
        <f>"00084417"</f>
        <v>00084417</v>
      </c>
      <c r="G317" t="s">
        <v>203</v>
      </c>
      <c r="H317" t="s">
        <v>26</v>
      </c>
      <c r="I317">
        <v>511</v>
      </c>
      <c r="J317" t="s">
        <v>21</v>
      </c>
      <c r="L317" t="s">
        <v>65</v>
      </c>
      <c r="M317">
        <v>875.6</v>
      </c>
    </row>
    <row r="318" spans="1:13" x14ac:dyDescent="0.25">
      <c r="A318">
        <v>312</v>
      </c>
      <c r="B318">
        <v>5370</v>
      </c>
      <c r="C318" t="s">
        <v>840</v>
      </c>
      <c r="D318" t="s">
        <v>70</v>
      </c>
      <c r="E318" t="s">
        <v>841</v>
      </c>
      <c r="F318" t="str">
        <f>"201406011481"</f>
        <v>201406011481</v>
      </c>
      <c r="G318" t="s">
        <v>203</v>
      </c>
      <c r="H318" t="s">
        <v>26</v>
      </c>
      <c r="I318">
        <v>511</v>
      </c>
      <c r="J318" t="s">
        <v>21</v>
      </c>
      <c r="L318" t="s">
        <v>53</v>
      </c>
      <c r="M318">
        <v>1080.3</v>
      </c>
    </row>
    <row r="319" spans="1:13" x14ac:dyDescent="0.25">
      <c r="A319">
        <v>313</v>
      </c>
      <c r="B319">
        <v>621</v>
      </c>
      <c r="C319" t="s">
        <v>842</v>
      </c>
      <c r="D319" t="s">
        <v>50</v>
      </c>
      <c r="E319" t="s">
        <v>843</v>
      </c>
      <c r="F319" t="str">
        <f>"201210000030"</f>
        <v>201210000030</v>
      </c>
      <c r="G319" t="s">
        <v>251</v>
      </c>
      <c r="H319" t="s">
        <v>26</v>
      </c>
      <c r="I319">
        <v>514</v>
      </c>
      <c r="J319" t="s">
        <v>21</v>
      </c>
      <c r="M319">
        <v>1526.3</v>
      </c>
    </row>
    <row r="320" spans="1:13" x14ac:dyDescent="0.25">
      <c r="A320">
        <v>314</v>
      </c>
      <c r="B320">
        <v>9010</v>
      </c>
      <c r="C320" t="s">
        <v>844</v>
      </c>
      <c r="D320" t="s">
        <v>42</v>
      </c>
      <c r="E320" t="s">
        <v>845</v>
      </c>
      <c r="F320" t="str">
        <f>"00093129"</f>
        <v>00093129</v>
      </c>
      <c r="G320" t="s">
        <v>117</v>
      </c>
      <c r="H320" t="s">
        <v>26</v>
      </c>
      <c r="I320">
        <v>526</v>
      </c>
      <c r="J320" t="s">
        <v>21</v>
      </c>
      <c r="L320" t="s">
        <v>36</v>
      </c>
      <c r="M320">
        <v>1018.6</v>
      </c>
    </row>
    <row r="321" spans="1:13" x14ac:dyDescent="0.25">
      <c r="A321">
        <v>315</v>
      </c>
      <c r="B321">
        <v>1162</v>
      </c>
      <c r="C321" t="s">
        <v>846</v>
      </c>
      <c r="D321" t="s">
        <v>81</v>
      </c>
      <c r="E321" t="s">
        <v>847</v>
      </c>
      <c r="F321" t="str">
        <f>"201511028016"</f>
        <v>201511028016</v>
      </c>
      <c r="G321" t="s">
        <v>848</v>
      </c>
      <c r="H321" t="s">
        <v>20</v>
      </c>
      <c r="I321">
        <v>596</v>
      </c>
      <c r="J321" t="s">
        <v>21</v>
      </c>
      <c r="K321">
        <v>6</v>
      </c>
      <c r="M321">
        <v>1341.8</v>
      </c>
    </row>
    <row r="322" spans="1:13" x14ac:dyDescent="0.25">
      <c r="A322">
        <v>316</v>
      </c>
      <c r="B322">
        <v>1342</v>
      </c>
      <c r="C322" t="s">
        <v>849</v>
      </c>
      <c r="D322" t="s">
        <v>55</v>
      </c>
      <c r="E322" t="s">
        <v>850</v>
      </c>
      <c r="F322" t="str">
        <f>"201510001743"</f>
        <v>201510001743</v>
      </c>
      <c r="G322" t="s">
        <v>40</v>
      </c>
      <c r="H322" t="s">
        <v>26</v>
      </c>
      <c r="I322">
        <v>519</v>
      </c>
      <c r="J322" t="s">
        <v>21</v>
      </c>
      <c r="L322" t="s">
        <v>53</v>
      </c>
      <c r="M322">
        <v>1035.4000000000001</v>
      </c>
    </row>
    <row r="323" spans="1:13" x14ac:dyDescent="0.25">
      <c r="A323">
        <v>317</v>
      </c>
      <c r="B323">
        <v>5236</v>
      </c>
      <c r="C323" t="s">
        <v>851</v>
      </c>
      <c r="D323" t="s">
        <v>55</v>
      </c>
      <c r="E323" t="s">
        <v>852</v>
      </c>
      <c r="F323" t="str">
        <f>"201511034534"</f>
        <v>201511034534</v>
      </c>
      <c r="G323" t="s">
        <v>309</v>
      </c>
      <c r="H323" t="s">
        <v>87</v>
      </c>
      <c r="I323">
        <v>403</v>
      </c>
      <c r="J323" t="s">
        <v>21</v>
      </c>
      <c r="L323" t="s">
        <v>53</v>
      </c>
      <c r="M323">
        <v>1186.7</v>
      </c>
    </row>
    <row r="324" spans="1:13" x14ac:dyDescent="0.25">
      <c r="A324">
        <v>318</v>
      </c>
      <c r="B324">
        <v>9105</v>
      </c>
      <c r="C324" t="s">
        <v>853</v>
      </c>
      <c r="D324" t="s">
        <v>33</v>
      </c>
      <c r="E324" t="s">
        <v>854</v>
      </c>
      <c r="F324" t="str">
        <f>"00052165"</f>
        <v>00052165</v>
      </c>
      <c r="G324" t="s">
        <v>44</v>
      </c>
      <c r="H324" t="s">
        <v>26</v>
      </c>
      <c r="I324">
        <v>528</v>
      </c>
      <c r="J324" t="s">
        <v>21</v>
      </c>
      <c r="L324" t="s">
        <v>165</v>
      </c>
      <c r="M324">
        <v>941.9</v>
      </c>
    </row>
    <row r="325" spans="1:13" x14ac:dyDescent="0.25">
      <c r="A325">
        <v>319</v>
      </c>
      <c r="B325">
        <v>9041</v>
      </c>
      <c r="C325" t="s">
        <v>855</v>
      </c>
      <c r="D325" t="s">
        <v>55</v>
      </c>
      <c r="E325" t="s">
        <v>856</v>
      </c>
      <c r="F325" t="str">
        <f>"00095145"</f>
        <v>00095145</v>
      </c>
      <c r="G325" t="s">
        <v>75</v>
      </c>
      <c r="H325" t="s">
        <v>20</v>
      </c>
      <c r="I325">
        <v>601</v>
      </c>
      <c r="J325" t="s">
        <v>21</v>
      </c>
      <c r="M325">
        <v>1775</v>
      </c>
    </row>
    <row r="326" spans="1:13" x14ac:dyDescent="0.25">
      <c r="A326">
        <v>320</v>
      </c>
      <c r="B326">
        <v>223</v>
      </c>
      <c r="C326" t="s">
        <v>857</v>
      </c>
      <c r="D326" t="s">
        <v>115</v>
      </c>
      <c r="E326" t="s">
        <v>858</v>
      </c>
      <c r="F326" t="str">
        <f>"00020273"</f>
        <v>00020273</v>
      </c>
      <c r="G326" t="s">
        <v>25</v>
      </c>
      <c r="H326" t="s">
        <v>26</v>
      </c>
      <c r="I326">
        <v>540</v>
      </c>
      <c r="J326" t="s">
        <v>21</v>
      </c>
      <c r="L326" t="s">
        <v>65</v>
      </c>
      <c r="M326">
        <v>895.7</v>
      </c>
    </row>
    <row r="327" spans="1:13" x14ac:dyDescent="0.25">
      <c r="A327">
        <v>321</v>
      </c>
      <c r="B327">
        <v>8792</v>
      </c>
      <c r="C327" t="s">
        <v>859</v>
      </c>
      <c r="D327" t="s">
        <v>55</v>
      </c>
      <c r="E327" t="s">
        <v>860</v>
      </c>
      <c r="F327" t="str">
        <f>"201512000010"</f>
        <v>201512000010</v>
      </c>
      <c r="G327" t="s">
        <v>861</v>
      </c>
      <c r="H327" t="s">
        <v>154</v>
      </c>
      <c r="I327">
        <v>597</v>
      </c>
      <c r="J327" t="s">
        <v>21</v>
      </c>
      <c r="M327">
        <v>1438.8</v>
      </c>
    </row>
    <row r="328" spans="1:13" x14ac:dyDescent="0.25">
      <c r="A328">
        <v>322</v>
      </c>
      <c r="B328">
        <v>1378</v>
      </c>
      <c r="C328" t="s">
        <v>862</v>
      </c>
      <c r="D328" t="s">
        <v>17</v>
      </c>
      <c r="E328" t="s">
        <v>863</v>
      </c>
      <c r="F328" t="str">
        <f>"00018195"</f>
        <v>00018195</v>
      </c>
      <c r="G328" t="s">
        <v>697</v>
      </c>
      <c r="H328" t="s">
        <v>110</v>
      </c>
      <c r="I328">
        <v>459</v>
      </c>
      <c r="J328" t="s">
        <v>21</v>
      </c>
      <c r="L328" t="s">
        <v>53</v>
      </c>
      <c r="M328">
        <v>1105.3</v>
      </c>
    </row>
    <row r="329" spans="1:13" x14ac:dyDescent="0.25">
      <c r="A329">
        <v>323</v>
      </c>
      <c r="B329">
        <v>1198</v>
      </c>
      <c r="C329" t="s">
        <v>864</v>
      </c>
      <c r="D329" t="s">
        <v>115</v>
      </c>
      <c r="E329" t="s">
        <v>865</v>
      </c>
      <c r="F329" t="str">
        <f>"201402002181"</f>
        <v>201402002181</v>
      </c>
      <c r="G329" t="s">
        <v>240</v>
      </c>
      <c r="H329" t="s">
        <v>26</v>
      </c>
      <c r="I329">
        <v>497</v>
      </c>
      <c r="J329" t="s">
        <v>21</v>
      </c>
      <c r="L329" t="s">
        <v>165</v>
      </c>
      <c r="M329">
        <v>1421</v>
      </c>
    </row>
    <row r="330" spans="1:13" x14ac:dyDescent="0.25">
      <c r="A330">
        <v>324</v>
      </c>
      <c r="B330">
        <v>6082</v>
      </c>
      <c r="C330" t="s">
        <v>866</v>
      </c>
      <c r="D330" t="s">
        <v>104</v>
      </c>
      <c r="E330" t="s">
        <v>867</v>
      </c>
      <c r="F330" t="str">
        <f>"00018497"</f>
        <v>00018497</v>
      </c>
      <c r="G330" t="s">
        <v>281</v>
      </c>
      <c r="H330" t="s">
        <v>20</v>
      </c>
      <c r="I330">
        <v>591</v>
      </c>
      <c r="J330" t="s">
        <v>21</v>
      </c>
      <c r="M330">
        <v>1723.3</v>
      </c>
    </row>
    <row r="331" spans="1:13" x14ac:dyDescent="0.25">
      <c r="A331">
        <v>325</v>
      </c>
      <c r="B331">
        <v>2912</v>
      </c>
      <c r="C331" t="s">
        <v>868</v>
      </c>
      <c r="D331" t="s">
        <v>42</v>
      </c>
      <c r="E331" t="s">
        <v>869</v>
      </c>
      <c r="F331" t="str">
        <f>"00037515"</f>
        <v>00037515</v>
      </c>
      <c r="G331" t="s">
        <v>870</v>
      </c>
      <c r="H331" t="s">
        <v>20</v>
      </c>
      <c r="I331">
        <v>626</v>
      </c>
      <c r="J331" t="s">
        <v>21</v>
      </c>
      <c r="M331">
        <v>1467.2</v>
      </c>
    </row>
    <row r="332" spans="1:13" x14ac:dyDescent="0.25">
      <c r="A332">
        <v>326</v>
      </c>
      <c r="B332">
        <v>2173</v>
      </c>
      <c r="C332" t="s">
        <v>871</v>
      </c>
      <c r="D332" t="s">
        <v>50</v>
      </c>
      <c r="E332" t="s">
        <v>872</v>
      </c>
      <c r="F332" t="str">
        <f>"00016737"</f>
        <v>00016737</v>
      </c>
      <c r="G332" t="s">
        <v>581</v>
      </c>
      <c r="H332" t="s">
        <v>125</v>
      </c>
      <c r="I332">
        <v>644</v>
      </c>
      <c r="J332" t="s">
        <v>21</v>
      </c>
      <c r="M332">
        <v>1682.6</v>
      </c>
    </row>
    <row r="333" spans="1:13" x14ac:dyDescent="0.25">
      <c r="A333">
        <v>327</v>
      </c>
      <c r="B333">
        <v>9075</v>
      </c>
      <c r="C333" t="s">
        <v>873</v>
      </c>
      <c r="D333" t="s">
        <v>874</v>
      </c>
      <c r="E333" t="s">
        <v>875</v>
      </c>
      <c r="F333" t="str">
        <f>"201511042436"</f>
        <v>201511042436</v>
      </c>
      <c r="G333" t="s">
        <v>64</v>
      </c>
      <c r="H333" t="s">
        <v>26</v>
      </c>
      <c r="I333">
        <v>542</v>
      </c>
      <c r="J333" t="s">
        <v>21</v>
      </c>
      <c r="L333" t="s">
        <v>53</v>
      </c>
      <c r="M333">
        <v>1133.9000000000001</v>
      </c>
    </row>
    <row r="334" spans="1:13" x14ac:dyDescent="0.25">
      <c r="A334">
        <v>328</v>
      </c>
      <c r="B334">
        <v>763</v>
      </c>
      <c r="C334" t="s">
        <v>876</v>
      </c>
      <c r="D334" t="s">
        <v>42</v>
      </c>
      <c r="E334" t="s">
        <v>877</v>
      </c>
      <c r="F334" t="str">
        <f>"201510002567"</f>
        <v>201510002567</v>
      </c>
      <c r="G334" t="s">
        <v>480</v>
      </c>
      <c r="H334" t="s">
        <v>26</v>
      </c>
      <c r="I334">
        <v>485</v>
      </c>
      <c r="J334" t="s">
        <v>21</v>
      </c>
      <c r="K334">
        <v>8</v>
      </c>
      <c r="M334">
        <v>1460</v>
      </c>
    </row>
    <row r="335" spans="1:13" x14ac:dyDescent="0.25">
      <c r="A335">
        <v>329</v>
      </c>
      <c r="B335">
        <v>8237</v>
      </c>
      <c r="C335" t="s">
        <v>878</v>
      </c>
      <c r="D335" t="s">
        <v>162</v>
      </c>
      <c r="E335" t="s">
        <v>879</v>
      </c>
      <c r="F335" t="str">
        <f>"201210000095"</f>
        <v>201210000095</v>
      </c>
      <c r="G335" t="s">
        <v>164</v>
      </c>
      <c r="H335" t="s">
        <v>26</v>
      </c>
      <c r="I335">
        <v>530</v>
      </c>
      <c r="J335" t="s">
        <v>21</v>
      </c>
      <c r="M335">
        <v>1518.2</v>
      </c>
    </row>
    <row r="336" spans="1:13" x14ac:dyDescent="0.25">
      <c r="A336">
        <v>330</v>
      </c>
      <c r="B336">
        <v>425</v>
      </c>
      <c r="C336" t="s">
        <v>880</v>
      </c>
      <c r="D336" t="s">
        <v>148</v>
      </c>
      <c r="E336" t="s">
        <v>881</v>
      </c>
      <c r="F336" t="str">
        <f>"201511031885"</f>
        <v>201511031885</v>
      </c>
      <c r="G336" t="s">
        <v>102</v>
      </c>
      <c r="H336" t="s">
        <v>87</v>
      </c>
      <c r="I336">
        <v>380</v>
      </c>
      <c r="J336" t="s">
        <v>21</v>
      </c>
      <c r="M336">
        <v>1683.1</v>
      </c>
    </row>
    <row r="337" spans="1:13" x14ac:dyDescent="0.25">
      <c r="A337">
        <v>331</v>
      </c>
      <c r="B337">
        <v>5903</v>
      </c>
      <c r="C337" t="s">
        <v>882</v>
      </c>
      <c r="D337" t="s">
        <v>104</v>
      </c>
      <c r="E337" t="s">
        <v>883</v>
      </c>
      <c r="F337" t="str">
        <f>"201511038299"</f>
        <v>201511038299</v>
      </c>
      <c r="G337" t="s">
        <v>734</v>
      </c>
      <c r="H337" t="s">
        <v>26</v>
      </c>
      <c r="I337">
        <v>473</v>
      </c>
      <c r="J337" t="s">
        <v>21</v>
      </c>
      <c r="L337" t="s">
        <v>53</v>
      </c>
      <c r="M337">
        <v>1053.9000000000001</v>
      </c>
    </row>
    <row r="338" spans="1:13" x14ac:dyDescent="0.25">
      <c r="A338">
        <v>332</v>
      </c>
      <c r="B338">
        <v>5311</v>
      </c>
      <c r="C338" t="s">
        <v>884</v>
      </c>
      <c r="D338" t="s">
        <v>138</v>
      </c>
      <c r="E338" t="s">
        <v>885</v>
      </c>
      <c r="F338" t="str">
        <f>"201511031171"</f>
        <v>201511031171</v>
      </c>
      <c r="G338" t="s">
        <v>576</v>
      </c>
      <c r="H338" t="s">
        <v>26</v>
      </c>
      <c r="I338">
        <v>479</v>
      </c>
      <c r="J338" t="s">
        <v>21</v>
      </c>
      <c r="L338" t="s">
        <v>36</v>
      </c>
      <c r="M338">
        <v>1288.8</v>
      </c>
    </row>
    <row r="339" spans="1:13" x14ac:dyDescent="0.25">
      <c r="A339">
        <v>333</v>
      </c>
      <c r="B339">
        <v>5465</v>
      </c>
      <c r="C339" t="s">
        <v>886</v>
      </c>
      <c r="D339" t="s">
        <v>55</v>
      </c>
      <c r="E339" t="s">
        <v>887</v>
      </c>
      <c r="F339" t="str">
        <f>"00080444"</f>
        <v>00080444</v>
      </c>
      <c r="G339" t="s">
        <v>603</v>
      </c>
      <c r="H339" t="s">
        <v>26</v>
      </c>
      <c r="I339">
        <v>517</v>
      </c>
      <c r="J339" t="s">
        <v>21</v>
      </c>
      <c r="M339">
        <v>1524.6</v>
      </c>
    </row>
    <row r="340" spans="1:13" x14ac:dyDescent="0.25">
      <c r="A340">
        <v>334</v>
      </c>
      <c r="B340">
        <v>8365</v>
      </c>
      <c r="C340" t="s">
        <v>888</v>
      </c>
      <c r="D340" t="s">
        <v>219</v>
      </c>
      <c r="E340" t="s">
        <v>889</v>
      </c>
      <c r="F340" t="str">
        <f>"201511034934"</f>
        <v>201511034934</v>
      </c>
      <c r="G340" t="s">
        <v>890</v>
      </c>
      <c r="H340" t="s">
        <v>20</v>
      </c>
      <c r="I340">
        <v>589</v>
      </c>
      <c r="J340" t="s">
        <v>21</v>
      </c>
      <c r="M340">
        <v>1277.7</v>
      </c>
    </row>
    <row r="341" spans="1:13" x14ac:dyDescent="0.25">
      <c r="A341">
        <v>335</v>
      </c>
      <c r="B341">
        <v>1468</v>
      </c>
      <c r="C341" t="s">
        <v>891</v>
      </c>
      <c r="D341" t="s">
        <v>162</v>
      </c>
      <c r="E341" t="s">
        <v>892</v>
      </c>
      <c r="F341" t="str">
        <f>"00016315"</f>
        <v>00016315</v>
      </c>
      <c r="G341" t="s">
        <v>40</v>
      </c>
      <c r="H341" t="s">
        <v>26</v>
      </c>
      <c r="I341">
        <v>519</v>
      </c>
      <c r="J341" t="s">
        <v>21</v>
      </c>
      <c r="L341" t="s">
        <v>53</v>
      </c>
      <c r="M341">
        <v>1039.0999999999999</v>
      </c>
    </row>
    <row r="342" spans="1:13" x14ac:dyDescent="0.25">
      <c r="A342">
        <v>336</v>
      </c>
      <c r="B342">
        <v>52</v>
      </c>
      <c r="C342" t="s">
        <v>893</v>
      </c>
      <c r="D342" t="s">
        <v>46</v>
      </c>
      <c r="E342" t="s">
        <v>894</v>
      </c>
      <c r="F342" t="str">
        <f>"201511034621"</f>
        <v>201511034621</v>
      </c>
      <c r="G342" t="s">
        <v>35</v>
      </c>
      <c r="H342" t="s">
        <v>110</v>
      </c>
      <c r="I342">
        <v>457</v>
      </c>
      <c r="J342" t="s">
        <v>21</v>
      </c>
      <c r="L342" t="s">
        <v>36</v>
      </c>
      <c r="M342">
        <v>1538.7</v>
      </c>
    </row>
    <row r="343" spans="1:13" x14ac:dyDescent="0.25">
      <c r="A343">
        <v>337</v>
      </c>
      <c r="B343">
        <v>1611</v>
      </c>
      <c r="C343" t="s">
        <v>895</v>
      </c>
      <c r="D343" t="s">
        <v>104</v>
      </c>
      <c r="E343" t="s">
        <v>896</v>
      </c>
      <c r="F343" t="str">
        <f>"201511037867"</f>
        <v>201511037867</v>
      </c>
      <c r="G343" t="s">
        <v>448</v>
      </c>
      <c r="H343" t="s">
        <v>26</v>
      </c>
      <c r="I343">
        <v>525</v>
      </c>
      <c r="J343" t="s">
        <v>21</v>
      </c>
      <c r="M343">
        <v>1617.4</v>
      </c>
    </row>
    <row r="344" spans="1:13" x14ac:dyDescent="0.25">
      <c r="A344">
        <v>338</v>
      </c>
      <c r="B344">
        <v>2860</v>
      </c>
      <c r="C344" t="s">
        <v>897</v>
      </c>
      <c r="D344" t="s">
        <v>33</v>
      </c>
      <c r="E344" t="s">
        <v>898</v>
      </c>
      <c r="F344" t="str">
        <f>"00043633"</f>
        <v>00043633</v>
      </c>
      <c r="G344" t="s">
        <v>203</v>
      </c>
      <c r="H344" t="s">
        <v>26</v>
      </c>
      <c r="I344">
        <v>511</v>
      </c>
      <c r="J344" t="s">
        <v>21</v>
      </c>
      <c r="L344" t="s">
        <v>165</v>
      </c>
      <c r="M344">
        <v>888</v>
      </c>
    </row>
    <row r="345" spans="1:13" x14ac:dyDescent="0.25">
      <c r="A345">
        <v>339</v>
      </c>
      <c r="B345">
        <v>4349</v>
      </c>
      <c r="C345" t="s">
        <v>899</v>
      </c>
      <c r="D345" t="s">
        <v>104</v>
      </c>
      <c r="E345" t="s">
        <v>900</v>
      </c>
      <c r="F345" t="str">
        <f>"00071102"</f>
        <v>00071102</v>
      </c>
      <c r="G345" t="s">
        <v>901</v>
      </c>
      <c r="H345" t="s">
        <v>125</v>
      </c>
      <c r="I345">
        <v>653</v>
      </c>
      <c r="J345" t="s">
        <v>21</v>
      </c>
      <c r="M345">
        <v>1729</v>
      </c>
    </row>
    <row r="346" spans="1:13" x14ac:dyDescent="0.25">
      <c r="A346">
        <v>340</v>
      </c>
      <c r="B346">
        <v>3304</v>
      </c>
      <c r="C346" t="s">
        <v>902</v>
      </c>
      <c r="D346" t="s">
        <v>50</v>
      </c>
      <c r="E346" t="s">
        <v>903</v>
      </c>
      <c r="F346" t="str">
        <f>"201505000050"</f>
        <v>201505000050</v>
      </c>
      <c r="G346" t="s">
        <v>904</v>
      </c>
      <c r="H346" t="s">
        <v>20</v>
      </c>
      <c r="I346">
        <v>609</v>
      </c>
      <c r="J346" t="s">
        <v>21</v>
      </c>
      <c r="L346" t="s">
        <v>53</v>
      </c>
      <c r="M346">
        <v>982.6</v>
      </c>
    </row>
    <row r="347" spans="1:13" x14ac:dyDescent="0.25">
      <c r="A347">
        <v>341</v>
      </c>
      <c r="B347">
        <v>3268</v>
      </c>
      <c r="C347" t="s">
        <v>905</v>
      </c>
      <c r="D347" t="s">
        <v>395</v>
      </c>
      <c r="E347" t="s">
        <v>906</v>
      </c>
      <c r="F347" t="str">
        <f>"201102000830"</f>
        <v>201102000830</v>
      </c>
      <c r="G347" t="s">
        <v>224</v>
      </c>
      <c r="H347" t="s">
        <v>907</v>
      </c>
      <c r="I347">
        <v>352</v>
      </c>
      <c r="J347" t="s">
        <v>21</v>
      </c>
      <c r="M347">
        <v>1455</v>
      </c>
    </row>
    <row r="348" spans="1:13" x14ac:dyDescent="0.25">
      <c r="A348">
        <v>342</v>
      </c>
      <c r="B348">
        <v>9193</v>
      </c>
      <c r="C348" t="s">
        <v>908</v>
      </c>
      <c r="D348" t="s">
        <v>273</v>
      </c>
      <c r="E348" t="s">
        <v>909</v>
      </c>
      <c r="F348" t="str">
        <f>"201511042337"</f>
        <v>201511042337</v>
      </c>
      <c r="G348" t="s">
        <v>480</v>
      </c>
      <c r="H348" t="s">
        <v>26</v>
      </c>
      <c r="I348">
        <v>485</v>
      </c>
      <c r="J348" t="s">
        <v>21</v>
      </c>
      <c r="K348">
        <v>8</v>
      </c>
      <c r="M348">
        <v>1471.5</v>
      </c>
    </row>
    <row r="349" spans="1:13" x14ac:dyDescent="0.25">
      <c r="A349">
        <v>343</v>
      </c>
      <c r="B349">
        <v>2751</v>
      </c>
      <c r="C349" t="s">
        <v>910</v>
      </c>
      <c r="D349" t="s">
        <v>551</v>
      </c>
      <c r="E349" t="s">
        <v>911</v>
      </c>
      <c r="F349" t="str">
        <f>"201511041108"</f>
        <v>201511041108</v>
      </c>
      <c r="G349" t="s">
        <v>164</v>
      </c>
      <c r="H349" t="s">
        <v>26</v>
      </c>
      <c r="I349">
        <v>530</v>
      </c>
      <c r="J349" t="s">
        <v>21</v>
      </c>
      <c r="L349" t="s">
        <v>53</v>
      </c>
      <c r="M349">
        <v>1090</v>
      </c>
    </row>
    <row r="350" spans="1:13" x14ac:dyDescent="0.25">
      <c r="A350">
        <v>344</v>
      </c>
      <c r="B350">
        <v>135</v>
      </c>
      <c r="C350" t="s">
        <v>912</v>
      </c>
      <c r="D350" t="s">
        <v>138</v>
      </c>
      <c r="E350" t="s">
        <v>913</v>
      </c>
      <c r="F350" t="str">
        <f>"00024273"</f>
        <v>00024273</v>
      </c>
      <c r="G350" t="s">
        <v>113</v>
      </c>
      <c r="H350" t="s">
        <v>26</v>
      </c>
      <c r="I350">
        <v>483</v>
      </c>
      <c r="J350" t="s">
        <v>21</v>
      </c>
      <c r="L350" t="s">
        <v>65</v>
      </c>
      <c r="M350">
        <v>959.9</v>
      </c>
    </row>
    <row r="351" spans="1:13" x14ac:dyDescent="0.25">
      <c r="A351">
        <v>345</v>
      </c>
      <c r="B351">
        <v>184</v>
      </c>
      <c r="C351" t="s">
        <v>914</v>
      </c>
      <c r="D351" t="s">
        <v>50</v>
      </c>
      <c r="E351" t="s">
        <v>915</v>
      </c>
      <c r="F351" t="str">
        <f>"201511006253"</f>
        <v>201511006253</v>
      </c>
      <c r="G351" t="s">
        <v>324</v>
      </c>
      <c r="H351" t="s">
        <v>26</v>
      </c>
      <c r="I351">
        <v>496</v>
      </c>
      <c r="J351" t="s">
        <v>21</v>
      </c>
      <c r="M351">
        <v>1690</v>
      </c>
    </row>
    <row r="352" spans="1:13" x14ac:dyDescent="0.25">
      <c r="A352">
        <v>346</v>
      </c>
      <c r="B352">
        <v>3391</v>
      </c>
      <c r="C352" t="s">
        <v>916</v>
      </c>
      <c r="D352" t="s">
        <v>55</v>
      </c>
      <c r="E352" t="s">
        <v>917</v>
      </c>
      <c r="F352" t="str">
        <f>"201511029251"</f>
        <v>201511029251</v>
      </c>
      <c r="G352" t="s">
        <v>521</v>
      </c>
      <c r="H352" t="s">
        <v>26</v>
      </c>
      <c r="I352">
        <v>499</v>
      </c>
      <c r="J352" t="s">
        <v>21</v>
      </c>
      <c r="L352" t="s">
        <v>53</v>
      </c>
      <c r="M352">
        <v>1171.5999999999999</v>
      </c>
    </row>
    <row r="353" spans="1:13" x14ac:dyDescent="0.25">
      <c r="A353">
        <v>347</v>
      </c>
      <c r="B353">
        <v>6814</v>
      </c>
      <c r="C353" t="s">
        <v>918</v>
      </c>
      <c r="D353" t="s">
        <v>379</v>
      </c>
      <c r="E353" t="s">
        <v>919</v>
      </c>
      <c r="F353" t="str">
        <f>"201510000844"</f>
        <v>201510000844</v>
      </c>
      <c r="G353" t="s">
        <v>365</v>
      </c>
      <c r="H353" t="s">
        <v>125</v>
      </c>
      <c r="I353">
        <v>649</v>
      </c>
      <c r="J353" t="s">
        <v>21</v>
      </c>
      <c r="L353" t="s">
        <v>53</v>
      </c>
      <c r="M353">
        <v>1122.3</v>
      </c>
    </row>
    <row r="354" spans="1:13" x14ac:dyDescent="0.25">
      <c r="A354">
        <v>348</v>
      </c>
      <c r="B354">
        <v>4285</v>
      </c>
      <c r="C354" t="s">
        <v>920</v>
      </c>
      <c r="D354" t="s">
        <v>42</v>
      </c>
      <c r="E354" t="s">
        <v>921</v>
      </c>
      <c r="F354" t="str">
        <f>"00084765"</f>
        <v>00084765</v>
      </c>
      <c r="G354" t="s">
        <v>922</v>
      </c>
      <c r="H354" t="s">
        <v>87</v>
      </c>
      <c r="I354">
        <v>373</v>
      </c>
      <c r="J354" t="s">
        <v>21</v>
      </c>
      <c r="K354">
        <v>6</v>
      </c>
      <c r="M354">
        <v>1499.5</v>
      </c>
    </row>
    <row r="355" spans="1:13" x14ac:dyDescent="0.25">
      <c r="A355">
        <v>349</v>
      </c>
      <c r="B355">
        <v>2282</v>
      </c>
      <c r="C355" t="s">
        <v>923</v>
      </c>
      <c r="D355" t="s">
        <v>379</v>
      </c>
      <c r="E355" t="s">
        <v>924</v>
      </c>
      <c r="F355" t="str">
        <f>"201511028459"</f>
        <v>201511028459</v>
      </c>
      <c r="G355" t="s">
        <v>815</v>
      </c>
      <c r="H355" t="s">
        <v>20</v>
      </c>
      <c r="I355">
        <v>605</v>
      </c>
      <c r="J355" t="s">
        <v>21</v>
      </c>
      <c r="M355">
        <v>1353.9</v>
      </c>
    </row>
    <row r="356" spans="1:13" x14ac:dyDescent="0.25">
      <c r="A356">
        <v>350</v>
      </c>
      <c r="B356">
        <v>4999</v>
      </c>
      <c r="C356" t="s">
        <v>925</v>
      </c>
      <c r="D356" t="s">
        <v>33</v>
      </c>
      <c r="E356" t="s">
        <v>926</v>
      </c>
      <c r="F356" t="str">
        <f>"201511030041"</f>
        <v>201511030041</v>
      </c>
      <c r="G356" t="s">
        <v>281</v>
      </c>
      <c r="H356" t="s">
        <v>26</v>
      </c>
      <c r="I356">
        <v>507</v>
      </c>
      <c r="J356" t="s">
        <v>21</v>
      </c>
      <c r="L356" t="s">
        <v>53</v>
      </c>
      <c r="M356">
        <v>1159.9000000000001</v>
      </c>
    </row>
    <row r="357" spans="1:13" x14ac:dyDescent="0.25">
      <c r="A357">
        <v>351</v>
      </c>
      <c r="B357">
        <v>5464</v>
      </c>
      <c r="C357" t="s">
        <v>927</v>
      </c>
      <c r="D357" t="s">
        <v>81</v>
      </c>
      <c r="E357" t="s">
        <v>928</v>
      </c>
      <c r="F357" t="str">
        <f>"00049734"</f>
        <v>00049734</v>
      </c>
      <c r="G357" t="s">
        <v>929</v>
      </c>
      <c r="H357" t="s">
        <v>87</v>
      </c>
      <c r="I357">
        <v>374</v>
      </c>
      <c r="J357" t="s">
        <v>21</v>
      </c>
      <c r="M357">
        <v>1582.7</v>
      </c>
    </row>
    <row r="358" spans="1:13" x14ac:dyDescent="0.25">
      <c r="A358">
        <v>352</v>
      </c>
      <c r="B358">
        <v>249</v>
      </c>
      <c r="C358" t="s">
        <v>930</v>
      </c>
      <c r="D358" t="s">
        <v>119</v>
      </c>
      <c r="E358" t="s">
        <v>931</v>
      </c>
      <c r="F358" t="str">
        <f>"201111000036"</f>
        <v>201111000036</v>
      </c>
      <c r="G358" t="s">
        <v>185</v>
      </c>
      <c r="H358" t="s">
        <v>26</v>
      </c>
      <c r="I358">
        <v>477</v>
      </c>
      <c r="J358" t="s">
        <v>21</v>
      </c>
      <c r="L358" t="s">
        <v>36</v>
      </c>
      <c r="M358">
        <v>976.2</v>
      </c>
    </row>
    <row r="359" spans="1:13" x14ac:dyDescent="0.25">
      <c r="A359">
        <v>353</v>
      </c>
      <c r="B359">
        <v>3956</v>
      </c>
      <c r="C359" t="s">
        <v>932</v>
      </c>
      <c r="D359" t="s">
        <v>249</v>
      </c>
      <c r="E359" t="s">
        <v>933</v>
      </c>
      <c r="F359" t="str">
        <f>"201511041749"</f>
        <v>201511041749</v>
      </c>
      <c r="G359" t="s">
        <v>203</v>
      </c>
      <c r="H359" t="s">
        <v>26</v>
      </c>
      <c r="I359">
        <v>511</v>
      </c>
      <c r="J359" t="s">
        <v>21</v>
      </c>
      <c r="L359" t="s">
        <v>36</v>
      </c>
      <c r="M359">
        <v>907.7</v>
      </c>
    </row>
    <row r="360" spans="1:13" x14ac:dyDescent="0.25">
      <c r="A360">
        <v>354</v>
      </c>
      <c r="B360">
        <v>6870</v>
      </c>
      <c r="C360" t="s">
        <v>934</v>
      </c>
      <c r="D360" t="s">
        <v>196</v>
      </c>
      <c r="E360" t="s">
        <v>935</v>
      </c>
      <c r="F360" t="str">
        <f>"201005000146"</f>
        <v>201005000146</v>
      </c>
      <c r="G360" t="s">
        <v>936</v>
      </c>
      <c r="H360" t="s">
        <v>87</v>
      </c>
      <c r="I360">
        <v>395</v>
      </c>
      <c r="J360" t="s">
        <v>21</v>
      </c>
      <c r="K360">
        <v>6</v>
      </c>
      <c r="M360">
        <v>774.6</v>
      </c>
    </row>
    <row r="361" spans="1:13" x14ac:dyDescent="0.25">
      <c r="A361">
        <v>355</v>
      </c>
      <c r="B361">
        <v>3190</v>
      </c>
      <c r="C361" t="s">
        <v>937</v>
      </c>
      <c r="D361" t="s">
        <v>81</v>
      </c>
      <c r="E361" t="s">
        <v>938</v>
      </c>
      <c r="F361" t="str">
        <f>"00043698"</f>
        <v>00043698</v>
      </c>
      <c r="G361" t="s">
        <v>939</v>
      </c>
      <c r="H361" t="s">
        <v>26</v>
      </c>
      <c r="I361">
        <v>493</v>
      </c>
      <c r="J361" t="s">
        <v>21</v>
      </c>
      <c r="M361">
        <v>1509</v>
      </c>
    </row>
    <row r="362" spans="1:13" x14ac:dyDescent="0.25">
      <c r="A362">
        <v>356</v>
      </c>
      <c r="B362">
        <v>3417</v>
      </c>
      <c r="C362" t="s">
        <v>940</v>
      </c>
      <c r="D362" t="s">
        <v>62</v>
      </c>
      <c r="E362" t="s">
        <v>941</v>
      </c>
      <c r="F362" t="str">
        <f>"201511004764"</f>
        <v>201511004764</v>
      </c>
      <c r="G362" t="s">
        <v>480</v>
      </c>
      <c r="H362" t="s">
        <v>26</v>
      </c>
      <c r="I362">
        <v>485</v>
      </c>
      <c r="J362" t="s">
        <v>21</v>
      </c>
      <c r="K362">
        <v>8</v>
      </c>
      <c r="L362" t="s">
        <v>53</v>
      </c>
      <c r="M362">
        <v>1003</v>
      </c>
    </row>
    <row r="363" spans="1:13" x14ac:dyDescent="0.25">
      <c r="A363">
        <v>357</v>
      </c>
      <c r="B363">
        <v>2250</v>
      </c>
      <c r="C363" t="s">
        <v>942</v>
      </c>
      <c r="D363" t="s">
        <v>138</v>
      </c>
      <c r="E363" t="s">
        <v>943</v>
      </c>
      <c r="F363" t="str">
        <f>"201511026220"</f>
        <v>201511026220</v>
      </c>
      <c r="G363" t="s">
        <v>944</v>
      </c>
      <c r="H363" t="s">
        <v>26</v>
      </c>
      <c r="I363">
        <v>549</v>
      </c>
      <c r="J363" t="s">
        <v>21</v>
      </c>
      <c r="M363">
        <v>1627.6</v>
      </c>
    </row>
    <row r="364" spans="1:13" x14ac:dyDescent="0.25">
      <c r="A364">
        <v>358</v>
      </c>
      <c r="B364">
        <v>116</v>
      </c>
      <c r="C364" t="s">
        <v>945</v>
      </c>
      <c r="D364" t="s">
        <v>379</v>
      </c>
      <c r="E364" t="s">
        <v>946</v>
      </c>
      <c r="F364" t="str">
        <f>"00016440"</f>
        <v>00016440</v>
      </c>
      <c r="G364" t="s">
        <v>64</v>
      </c>
      <c r="H364" t="s">
        <v>26</v>
      </c>
      <c r="I364">
        <v>542</v>
      </c>
      <c r="J364" t="s">
        <v>21</v>
      </c>
      <c r="L364" t="s">
        <v>53</v>
      </c>
      <c r="M364">
        <v>1046.4000000000001</v>
      </c>
    </row>
    <row r="365" spans="1:13" x14ac:dyDescent="0.25">
      <c r="A365">
        <v>359</v>
      </c>
      <c r="B365">
        <v>271</v>
      </c>
      <c r="C365" t="s">
        <v>947</v>
      </c>
      <c r="D365" t="s">
        <v>379</v>
      </c>
      <c r="E365" t="s">
        <v>948</v>
      </c>
      <c r="F365" t="str">
        <f>"201402008703"</f>
        <v>201402008703</v>
      </c>
      <c r="G365" t="s">
        <v>365</v>
      </c>
      <c r="H365" t="s">
        <v>315</v>
      </c>
      <c r="I365">
        <v>441</v>
      </c>
      <c r="J365" t="s">
        <v>21</v>
      </c>
      <c r="M365">
        <v>1742</v>
      </c>
    </row>
    <row r="366" spans="1:13" x14ac:dyDescent="0.25">
      <c r="A366">
        <v>360</v>
      </c>
      <c r="B366">
        <v>8441</v>
      </c>
      <c r="C366" t="s">
        <v>949</v>
      </c>
      <c r="D366" t="s">
        <v>62</v>
      </c>
      <c r="E366" t="s">
        <v>950</v>
      </c>
      <c r="F366" t="str">
        <f>"201511015318"</f>
        <v>201511015318</v>
      </c>
      <c r="G366" t="s">
        <v>951</v>
      </c>
      <c r="H366" t="s">
        <v>26</v>
      </c>
      <c r="I366">
        <v>486</v>
      </c>
      <c r="J366" t="s">
        <v>21</v>
      </c>
      <c r="K366">
        <v>6</v>
      </c>
      <c r="M366">
        <v>917.2</v>
      </c>
    </row>
    <row r="367" spans="1:13" x14ac:dyDescent="0.25">
      <c r="A367">
        <v>361</v>
      </c>
      <c r="B367">
        <v>8202</v>
      </c>
      <c r="C367" t="s">
        <v>952</v>
      </c>
      <c r="D367" t="s">
        <v>38</v>
      </c>
      <c r="E367" t="s">
        <v>953</v>
      </c>
      <c r="F367" t="str">
        <f>"201511032432"</f>
        <v>201511032432</v>
      </c>
      <c r="G367" t="s">
        <v>60</v>
      </c>
      <c r="H367" t="s">
        <v>26</v>
      </c>
      <c r="I367">
        <v>484</v>
      </c>
      <c r="J367" t="s">
        <v>21</v>
      </c>
      <c r="K367">
        <v>8</v>
      </c>
      <c r="M367">
        <v>1576.3</v>
      </c>
    </row>
    <row r="368" spans="1:13" x14ac:dyDescent="0.25">
      <c r="A368">
        <v>362</v>
      </c>
      <c r="B368">
        <v>5392</v>
      </c>
      <c r="C368" t="s">
        <v>954</v>
      </c>
      <c r="D368" t="s">
        <v>119</v>
      </c>
      <c r="E368" t="s">
        <v>955</v>
      </c>
      <c r="F368" t="str">
        <f>"00017933"</f>
        <v>00017933</v>
      </c>
      <c r="G368" t="s">
        <v>260</v>
      </c>
      <c r="H368" t="s">
        <v>26</v>
      </c>
      <c r="I368">
        <v>539</v>
      </c>
      <c r="J368" t="s">
        <v>21</v>
      </c>
      <c r="L368" t="s">
        <v>53</v>
      </c>
      <c r="M368">
        <v>1029.2</v>
      </c>
    </row>
    <row r="369" spans="1:13" x14ac:dyDescent="0.25">
      <c r="A369">
        <v>363</v>
      </c>
      <c r="B369">
        <v>322</v>
      </c>
      <c r="C369" t="s">
        <v>956</v>
      </c>
      <c r="D369" t="s">
        <v>389</v>
      </c>
      <c r="E369" t="s">
        <v>957</v>
      </c>
      <c r="F369" t="str">
        <f>"201511027935"</f>
        <v>201511027935</v>
      </c>
      <c r="G369" t="s">
        <v>254</v>
      </c>
      <c r="H369" t="s">
        <v>26</v>
      </c>
      <c r="I369">
        <v>546</v>
      </c>
      <c r="J369" t="s">
        <v>21</v>
      </c>
      <c r="K369">
        <v>6</v>
      </c>
      <c r="L369" t="s">
        <v>53</v>
      </c>
      <c r="M369">
        <v>951.1</v>
      </c>
    </row>
    <row r="370" spans="1:13" x14ac:dyDescent="0.25">
      <c r="A370">
        <v>364</v>
      </c>
      <c r="B370">
        <v>2160</v>
      </c>
      <c r="C370" t="s">
        <v>958</v>
      </c>
      <c r="D370" t="s">
        <v>672</v>
      </c>
      <c r="E370" t="s">
        <v>959</v>
      </c>
      <c r="F370" t="str">
        <f>"00019988"</f>
        <v>00019988</v>
      </c>
      <c r="G370" t="s">
        <v>64</v>
      </c>
      <c r="H370" t="s">
        <v>26</v>
      </c>
      <c r="I370">
        <v>542</v>
      </c>
      <c r="J370" t="s">
        <v>21</v>
      </c>
      <c r="M370">
        <v>1487</v>
      </c>
    </row>
    <row r="371" spans="1:13" x14ac:dyDescent="0.25">
      <c r="A371">
        <v>365</v>
      </c>
      <c r="B371">
        <v>1068</v>
      </c>
      <c r="C371" t="s">
        <v>960</v>
      </c>
      <c r="D371" t="s">
        <v>115</v>
      </c>
      <c r="E371" t="s">
        <v>961</v>
      </c>
      <c r="F371" t="str">
        <f>"200802008652"</f>
        <v>200802008652</v>
      </c>
      <c r="G371" t="s">
        <v>52</v>
      </c>
      <c r="H371" t="s">
        <v>26</v>
      </c>
      <c r="I371">
        <v>516</v>
      </c>
      <c r="J371" t="s">
        <v>21</v>
      </c>
      <c r="M371">
        <v>1479</v>
      </c>
    </row>
    <row r="372" spans="1:13" x14ac:dyDescent="0.25">
      <c r="A372">
        <v>366</v>
      </c>
      <c r="B372">
        <v>82</v>
      </c>
      <c r="C372" t="s">
        <v>962</v>
      </c>
      <c r="D372" t="s">
        <v>50</v>
      </c>
      <c r="E372" t="s">
        <v>963</v>
      </c>
      <c r="F372" t="str">
        <f>"201407000073"</f>
        <v>201407000073</v>
      </c>
      <c r="G372" t="s">
        <v>302</v>
      </c>
      <c r="H372" t="s">
        <v>20</v>
      </c>
      <c r="I372">
        <v>622</v>
      </c>
      <c r="J372" t="s">
        <v>21</v>
      </c>
      <c r="M372">
        <v>1402</v>
      </c>
    </row>
    <row r="373" spans="1:13" x14ac:dyDescent="0.25">
      <c r="A373">
        <v>367</v>
      </c>
      <c r="B373">
        <v>260</v>
      </c>
      <c r="C373" t="s">
        <v>964</v>
      </c>
      <c r="D373" t="s">
        <v>33</v>
      </c>
      <c r="E373" t="s">
        <v>965</v>
      </c>
      <c r="F373" t="str">
        <f>"201511033931"</f>
        <v>201511033931</v>
      </c>
      <c r="G373" t="s">
        <v>60</v>
      </c>
      <c r="H373" t="s">
        <v>26</v>
      </c>
      <c r="I373">
        <v>484</v>
      </c>
      <c r="J373" t="s">
        <v>21</v>
      </c>
      <c r="K373">
        <v>8</v>
      </c>
      <c r="L373" t="s">
        <v>53</v>
      </c>
      <c r="M373">
        <v>1003.3</v>
      </c>
    </row>
    <row r="374" spans="1:13" x14ac:dyDescent="0.25">
      <c r="A374">
        <v>368</v>
      </c>
      <c r="B374">
        <v>5295</v>
      </c>
      <c r="C374" t="s">
        <v>966</v>
      </c>
      <c r="D374" t="s">
        <v>138</v>
      </c>
      <c r="E374" t="s">
        <v>967</v>
      </c>
      <c r="F374" t="str">
        <f>"201511033403"</f>
        <v>201511033403</v>
      </c>
      <c r="G374" t="s">
        <v>117</v>
      </c>
      <c r="H374" t="s">
        <v>26</v>
      </c>
      <c r="I374">
        <v>526</v>
      </c>
      <c r="J374" t="s">
        <v>21</v>
      </c>
      <c r="M374">
        <v>1464.9</v>
      </c>
    </row>
    <row r="375" spans="1:13" x14ac:dyDescent="0.25">
      <c r="A375">
        <v>369</v>
      </c>
      <c r="B375">
        <v>4728</v>
      </c>
      <c r="C375" t="s">
        <v>968</v>
      </c>
      <c r="D375" t="s">
        <v>17</v>
      </c>
      <c r="E375" t="s">
        <v>969</v>
      </c>
      <c r="F375" t="str">
        <f>"00080317"</f>
        <v>00080317</v>
      </c>
      <c r="G375" t="s">
        <v>35</v>
      </c>
      <c r="H375" t="s">
        <v>110</v>
      </c>
      <c r="I375">
        <v>457</v>
      </c>
      <c r="J375" t="s">
        <v>21</v>
      </c>
      <c r="M375">
        <v>1755.1</v>
      </c>
    </row>
    <row r="376" spans="1:13" x14ac:dyDescent="0.25">
      <c r="A376">
        <v>370</v>
      </c>
      <c r="B376">
        <v>1972</v>
      </c>
      <c r="C376" t="s">
        <v>970</v>
      </c>
      <c r="D376" t="s">
        <v>42</v>
      </c>
      <c r="E376" t="s">
        <v>971</v>
      </c>
      <c r="F376" t="str">
        <f>"201511026560"</f>
        <v>201511026560</v>
      </c>
      <c r="G376" t="s">
        <v>191</v>
      </c>
      <c r="H376" t="s">
        <v>87</v>
      </c>
      <c r="I376">
        <v>385</v>
      </c>
      <c r="J376" t="s">
        <v>21</v>
      </c>
      <c r="K376">
        <v>6</v>
      </c>
      <c r="M376">
        <v>1398.9</v>
      </c>
    </row>
    <row r="377" spans="1:13" x14ac:dyDescent="0.25">
      <c r="A377">
        <v>371</v>
      </c>
      <c r="B377">
        <v>797</v>
      </c>
      <c r="C377" t="s">
        <v>972</v>
      </c>
      <c r="D377" t="s">
        <v>336</v>
      </c>
      <c r="E377" t="s">
        <v>973</v>
      </c>
      <c r="F377" t="str">
        <f>"00036761"</f>
        <v>00036761</v>
      </c>
      <c r="G377" t="s">
        <v>806</v>
      </c>
      <c r="H377" t="s">
        <v>87</v>
      </c>
      <c r="I377">
        <v>415</v>
      </c>
      <c r="J377" t="s">
        <v>21</v>
      </c>
      <c r="K377">
        <v>6</v>
      </c>
      <c r="M377">
        <v>1453.5</v>
      </c>
    </row>
    <row r="378" spans="1:13" x14ac:dyDescent="0.25">
      <c r="A378">
        <v>372</v>
      </c>
      <c r="B378">
        <v>8567</v>
      </c>
      <c r="C378" t="s">
        <v>974</v>
      </c>
      <c r="D378" t="s">
        <v>28</v>
      </c>
      <c r="E378" t="s">
        <v>975</v>
      </c>
      <c r="F378" t="str">
        <f>"00016274"</f>
        <v>00016274</v>
      </c>
      <c r="G378" t="s">
        <v>60</v>
      </c>
      <c r="H378" t="s">
        <v>26</v>
      </c>
      <c r="I378">
        <v>484</v>
      </c>
      <c r="J378" t="s">
        <v>21</v>
      </c>
      <c r="K378">
        <v>8</v>
      </c>
      <c r="L378" t="s">
        <v>65</v>
      </c>
      <c r="M378">
        <v>790.9</v>
      </c>
    </row>
    <row r="379" spans="1:13" x14ac:dyDescent="0.25">
      <c r="A379">
        <v>373</v>
      </c>
      <c r="B379">
        <v>7910</v>
      </c>
      <c r="C379" t="s">
        <v>976</v>
      </c>
      <c r="D379" t="s">
        <v>977</v>
      </c>
      <c r="E379" t="s">
        <v>978</v>
      </c>
      <c r="F379" t="str">
        <f>"00018204"</f>
        <v>00018204</v>
      </c>
      <c r="G379" t="s">
        <v>171</v>
      </c>
      <c r="H379" t="s">
        <v>26</v>
      </c>
      <c r="I379">
        <v>490</v>
      </c>
      <c r="J379" t="s">
        <v>21</v>
      </c>
      <c r="L379" t="s">
        <v>65</v>
      </c>
      <c r="M379">
        <v>969.4</v>
      </c>
    </row>
    <row r="380" spans="1:13" x14ac:dyDescent="0.25">
      <c r="A380">
        <v>374</v>
      </c>
      <c r="B380">
        <v>1531</v>
      </c>
      <c r="C380" t="s">
        <v>979</v>
      </c>
      <c r="D380" t="s">
        <v>42</v>
      </c>
      <c r="E380" t="s">
        <v>980</v>
      </c>
      <c r="F380" t="str">
        <f>"00016656"</f>
        <v>00016656</v>
      </c>
      <c r="G380" t="s">
        <v>659</v>
      </c>
      <c r="H380" t="s">
        <v>31</v>
      </c>
      <c r="I380">
        <v>446</v>
      </c>
      <c r="J380" t="s">
        <v>21</v>
      </c>
      <c r="K380">
        <v>6</v>
      </c>
      <c r="M380">
        <v>1189.5999999999999</v>
      </c>
    </row>
    <row r="381" spans="1:13" x14ac:dyDescent="0.25">
      <c r="A381">
        <v>375</v>
      </c>
      <c r="B381">
        <v>3979</v>
      </c>
      <c r="C381" t="s">
        <v>981</v>
      </c>
      <c r="D381" t="s">
        <v>119</v>
      </c>
      <c r="E381" t="s">
        <v>982</v>
      </c>
      <c r="F381" t="str">
        <f>"201406015191"</f>
        <v>201406015191</v>
      </c>
      <c r="G381" t="s">
        <v>371</v>
      </c>
      <c r="H381" t="s">
        <v>26</v>
      </c>
      <c r="I381">
        <v>506</v>
      </c>
      <c r="J381" t="s">
        <v>21</v>
      </c>
      <c r="L381" t="s">
        <v>53</v>
      </c>
      <c r="M381">
        <v>1043.0999999999999</v>
      </c>
    </row>
    <row r="382" spans="1:13" x14ac:dyDescent="0.25">
      <c r="A382">
        <v>376</v>
      </c>
      <c r="B382">
        <v>8572</v>
      </c>
      <c r="C382" t="s">
        <v>983</v>
      </c>
      <c r="D382" t="s">
        <v>77</v>
      </c>
      <c r="E382" t="s">
        <v>984</v>
      </c>
      <c r="F382" t="str">
        <f>"00087521"</f>
        <v>00087521</v>
      </c>
      <c r="G382" t="s">
        <v>40</v>
      </c>
      <c r="H382" t="s">
        <v>26</v>
      </c>
      <c r="I382">
        <v>519</v>
      </c>
      <c r="J382" t="s">
        <v>21</v>
      </c>
      <c r="M382">
        <v>1475.2</v>
      </c>
    </row>
    <row r="383" spans="1:13" x14ac:dyDescent="0.25">
      <c r="A383">
        <v>377</v>
      </c>
      <c r="B383">
        <v>1767</v>
      </c>
      <c r="C383" t="s">
        <v>985</v>
      </c>
      <c r="D383" t="s">
        <v>17</v>
      </c>
      <c r="E383" t="s">
        <v>986</v>
      </c>
      <c r="F383" t="str">
        <f>"200905000504"</f>
        <v>200905000504</v>
      </c>
      <c r="G383" t="s">
        <v>987</v>
      </c>
      <c r="H383" t="s">
        <v>20</v>
      </c>
      <c r="I383">
        <v>610</v>
      </c>
      <c r="J383" t="s">
        <v>21</v>
      </c>
      <c r="K383">
        <v>6</v>
      </c>
      <c r="M383">
        <v>1493</v>
      </c>
    </row>
    <row r="384" spans="1:13" x14ac:dyDescent="0.25">
      <c r="A384">
        <v>378</v>
      </c>
      <c r="B384">
        <v>5071</v>
      </c>
      <c r="C384" t="s">
        <v>988</v>
      </c>
      <c r="D384" t="s">
        <v>81</v>
      </c>
      <c r="E384" t="s">
        <v>989</v>
      </c>
      <c r="F384" t="str">
        <f>"201511022902"</f>
        <v>201511022902</v>
      </c>
      <c r="G384" t="s">
        <v>438</v>
      </c>
      <c r="H384" t="s">
        <v>26</v>
      </c>
      <c r="I384">
        <v>478</v>
      </c>
      <c r="J384" t="s">
        <v>21</v>
      </c>
      <c r="K384">
        <v>6</v>
      </c>
      <c r="L384" t="s">
        <v>53</v>
      </c>
      <c r="M384">
        <v>1008.7</v>
      </c>
    </row>
    <row r="385" spans="1:13" x14ac:dyDescent="0.25">
      <c r="A385">
        <v>379</v>
      </c>
      <c r="B385">
        <v>4541</v>
      </c>
      <c r="C385" t="s">
        <v>990</v>
      </c>
      <c r="D385" t="s">
        <v>50</v>
      </c>
      <c r="E385" t="s">
        <v>991</v>
      </c>
      <c r="F385" t="str">
        <f>"00015596"</f>
        <v>00015596</v>
      </c>
      <c r="G385" t="s">
        <v>240</v>
      </c>
      <c r="H385" t="s">
        <v>125</v>
      </c>
      <c r="I385">
        <v>642</v>
      </c>
      <c r="J385" t="s">
        <v>21</v>
      </c>
      <c r="L385" t="s">
        <v>53</v>
      </c>
      <c r="M385">
        <v>1415</v>
      </c>
    </row>
    <row r="386" spans="1:13" x14ac:dyDescent="0.25">
      <c r="A386">
        <v>380</v>
      </c>
      <c r="B386">
        <v>9004</v>
      </c>
      <c r="C386" t="s">
        <v>992</v>
      </c>
      <c r="D386" t="s">
        <v>256</v>
      </c>
      <c r="E386" t="s">
        <v>993</v>
      </c>
      <c r="F386" t="str">
        <f>"201511010703"</f>
        <v>201511010703</v>
      </c>
      <c r="G386" t="s">
        <v>994</v>
      </c>
      <c r="H386" t="s">
        <v>20</v>
      </c>
      <c r="I386">
        <v>573</v>
      </c>
      <c r="J386" t="s">
        <v>21</v>
      </c>
      <c r="M386">
        <v>1381.8</v>
      </c>
    </row>
    <row r="387" spans="1:13" x14ac:dyDescent="0.25">
      <c r="A387">
        <v>381</v>
      </c>
      <c r="B387">
        <v>747</v>
      </c>
      <c r="C387" t="s">
        <v>995</v>
      </c>
      <c r="D387" t="s">
        <v>62</v>
      </c>
      <c r="E387" t="s">
        <v>996</v>
      </c>
      <c r="F387" t="str">
        <f>"201407000141"</f>
        <v>201407000141</v>
      </c>
      <c r="G387" t="s">
        <v>203</v>
      </c>
      <c r="H387" t="s">
        <v>26</v>
      </c>
      <c r="I387">
        <v>511</v>
      </c>
      <c r="J387" t="s">
        <v>21</v>
      </c>
      <c r="L387" t="s">
        <v>53</v>
      </c>
      <c r="M387">
        <v>1068.0999999999999</v>
      </c>
    </row>
    <row r="388" spans="1:13" x14ac:dyDescent="0.25">
      <c r="A388">
        <v>382</v>
      </c>
      <c r="B388">
        <v>647</v>
      </c>
      <c r="C388" t="s">
        <v>997</v>
      </c>
      <c r="D388" t="s">
        <v>33</v>
      </c>
      <c r="E388" t="s">
        <v>998</v>
      </c>
      <c r="F388" t="str">
        <f>"201511037059"</f>
        <v>201511037059</v>
      </c>
      <c r="G388" t="s">
        <v>185</v>
      </c>
      <c r="H388" t="s">
        <v>26</v>
      </c>
      <c r="I388">
        <v>477</v>
      </c>
      <c r="J388" t="s">
        <v>21</v>
      </c>
      <c r="L388" t="s">
        <v>243</v>
      </c>
      <c r="M388">
        <v>835.2</v>
      </c>
    </row>
    <row r="389" spans="1:13" x14ac:dyDescent="0.25">
      <c r="A389">
        <v>383</v>
      </c>
      <c r="B389">
        <v>2917</v>
      </c>
      <c r="C389" t="s">
        <v>999</v>
      </c>
      <c r="D389" t="s">
        <v>17</v>
      </c>
      <c r="E389" t="s">
        <v>1000</v>
      </c>
      <c r="F389" t="str">
        <f>"201510003622"</f>
        <v>201510003622</v>
      </c>
      <c r="G389" t="s">
        <v>30</v>
      </c>
      <c r="H389" t="s">
        <v>87</v>
      </c>
      <c r="I389">
        <v>396</v>
      </c>
      <c r="J389" t="s">
        <v>21</v>
      </c>
      <c r="L389" t="s">
        <v>36</v>
      </c>
      <c r="M389">
        <v>1452.6</v>
      </c>
    </row>
    <row r="390" spans="1:13" x14ac:dyDescent="0.25">
      <c r="A390">
        <v>384</v>
      </c>
      <c r="B390">
        <v>2703</v>
      </c>
      <c r="C390" t="s">
        <v>1001</v>
      </c>
      <c r="D390" t="s">
        <v>42</v>
      </c>
      <c r="E390" t="s">
        <v>1002</v>
      </c>
      <c r="F390" t="str">
        <f>"200801000291"</f>
        <v>200801000291</v>
      </c>
      <c r="G390" t="s">
        <v>1003</v>
      </c>
      <c r="H390" t="s">
        <v>20</v>
      </c>
      <c r="I390">
        <v>614</v>
      </c>
      <c r="J390" t="s">
        <v>21</v>
      </c>
      <c r="M390">
        <v>1357.3</v>
      </c>
    </row>
    <row r="391" spans="1:13" x14ac:dyDescent="0.25">
      <c r="A391">
        <v>385</v>
      </c>
      <c r="B391">
        <v>6554</v>
      </c>
      <c r="C391" t="s">
        <v>1004</v>
      </c>
      <c r="D391" t="s">
        <v>81</v>
      </c>
      <c r="E391" t="s">
        <v>1005</v>
      </c>
      <c r="F391" t="str">
        <f>"201511005443"</f>
        <v>201511005443</v>
      </c>
      <c r="G391" t="s">
        <v>518</v>
      </c>
      <c r="H391" t="s">
        <v>26</v>
      </c>
      <c r="I391">
        <v>538</v>
      </c>
      <c r="J391" t="s">
        <v>21</v>
      </c>
      <c r="K391">
        <v>6</v>
      </c>
      <c r="M391">
        <v>1294.7</v>
      </c>
    </row>
    <row r="392" spans="1:13" x14ac:dyDescent="0.25">
      <c r="A392">
        <v>386</v>
      </c>
      <c r="B392">
        <v>2103</v>
      </c>
      <c r="C392" t="s">
        <v>1006</v>
      </c>
      <c r="D392" t="s">
        <v>162</v>
      </c>
      <c r="E392" t="s">
        <v>1007</v>
      </c>
      <c r="F392" t="str">
        <f>"201511031915"</f>
        <v>201511031915</v>
      </c>
      <c r="G392" t="s">
        <v>198</v>
      </c>
      <c r="H392" t="s">
        <v>26</v>
      </c>
      <c r="I392">
        <v>500</v>
      </c>
      <c r="J392" t="s">
        <v>21</v>
      </c>
      <c r="L392" t="s">
        <v>65</v>
      </c>
      <c r="M392">
        <v>1057.8</v>
      </c>
    </row>
    <row r="393" spans="1:13" x14ac:dyDescent="0.25">
      <c r="A393">
        <v>387</v>
      </c>
      <c r="B393">
        <v>7677</v>
      </c>
      <c r="C393" t="s">
        <v>1008</v>
      </c>
      <c r="D393" t="s">
        <v>46</v>
      </c>
      <c r="E393" t="s">
        <v>1009</v>
      </c>
      <c r="F393" t="str">
        <f>"201510005109"</f>
        <v>201510005109</v>
      </c>
      <c r="G393" t="s">
        <v>177</v>
      </c>
      <c r="H393" t="s">
        <v>26</v>
      </c>
      <c r="I393">
        <v>523</v>
      </c>
      <c r="J393" t="s">
        <v>21</v>
      </c>
      <c r="L393" t="s">
        <v>53</v>
      </c>
      <c r="M393">
        <v>1027.7</v>
      </c>
    </row>
    <row r="394" spans="1:13" x14ac:dyDescent="0.25">
      <c r="A394">
        <v>388</v>
      </c>
      <c r="B394">
        <v>5158</v>
      </c>
      <c r="C394" t="s">
        <v>1010</v>
      </c>
      <c r="D394" t="s">
        <v>135</v>
      </c>
      <c r="E394" t="s">
        <v>1011</v>
      </c>
      <c r="F394" t="str">
        <f>"00101707"</f>
        <v>00101707</v>
      </c>
      <c r="G394" t="s">
        <v>518</v>
      </c>
      <c r="H394" t="s">
        <v>87</v>
      </c>
      <c r="I394">
        <v>423</v>
      </c>
      <c r="J394" t="s">
        <v>21</v>
      </c>
      <c r="K394">
        <v>6</v>
      </c>
      <c r="L394" t="s">
        <v>53</v>
      </c>
      <c r="M394">
        <v>995.1</v>
      </c>
    </row>
    <row r="395" spans="1:13" x14ac:dyDescent="0.25">
      <c r="A395">
        <v>389</v>
      </c>
      <c r="B395">
        <v>6673</v>
      </c>
      <c r="C395" t="s">
        <v>1012</v>
      </c>
      <c r="D395" t="s">
        <v>55</v>
      </c>
      <c r="E395" t="s">
        <v>1013</v>
      </c>
      <c r="F395" t="str">
        <f>"201511033878"</f>
        <v>201511033878</v>
      </c>
      <c r="G395" t="s">
        <v>72</v>
      </c>
      <c r="H395" t="s">
        <v>20</v>
      </c>
      <c r="I395">
        <v>619</v>
      </c>
      <c r="J395" t="s">
        <v>21</v>
      </c>
      <c r="K395">
        <v>6</v>
      </c>
      <c r="M395">
        <v>994.7</v>
      </c>
    </row>
    <row r="396" spans="1:13" x14ac:dyDescent="0.25">
      <c r="A396">
        <v>390</v>
      </c>
      <c r="B396">
        <v>7331</v>
      </c>
      <c r="C396" t="s">
        <v>1014</v>
      </c>
      <c r="D396" t="s">
        <v>273</v>
      </c>
      <c r="E396" t="s">
        <v>1015</v>
      </c>
      <c r="F396" t="str">
        <f>"00103186"</f>
        <v>00103186</v>
      </c>
      <c r="G396" t="s">
        <v>493</v>
      </c>
      <c r="H396" t="s">
        <v>26</v>
      </c>
      <c r="I396">
        <v>522</v>
      </c>
      <c r="J396" t="s">
        <v>21</v>
      </c>
      <c r="L396" t="s">
        <v>36</v>
      </c>
      <c r="M396">
        <v>1341.5</v>
      </c>
    </row>
    <row r="397" spans="1:13" x14ac:dyDescent="0.25">
      <c r="A397">
        <v>391</v>
      </c>
      <c r="B397">
        <v>3428</v>
      </c>
      <c r="C397" t="s">
        <v>1016</v>
      </c>
      <c r="D397" t="s">
        <v>135</v>
      </c>
      <c r="E397" t="s">
        <v>1017</v>
      </c>
      <c r="F397" t="str">
        <f>"00076531"</f>
        <v>00076531</v>
      </c>
      <c r="G397" t="s">
        <v>79</v>
      </c>
      <c r="H397" t="s">
        <v>26</v>
      </c>
      <c r="I397">
        <v>520</v>
      </c>
      <c r="J397" t="s">
        <v>21</v>
      </c>
      <c r="L397" t="s">
        <v>65</v>
      </c>
      <c r="M397">
        <v>928.4</v>
      </c>
    </row>
    <row r="398" spans="1:13" x14ac:dyDescent="0.25">
      <c r="A398">
        <v>392</v>
      </c>
      <c r="B398">
        <v>5984</v>
      </c>
      <c r="C398" t="s">
        <v>1018</v>
      </c>
      <c r="D398" t="s">
        <v>1019</v>
      </c>
      <c r="E398" t="s">
        <v>1020</v>
      </c>
      <c r="F398" t="str">
        <f>"00024279"</f>
        <v>00024279</v>
      </c>
      <c r="G398" t="s">
        <v>164</v>
      </c>
      <c r="H398" t="s">
        <v>26</v>
      </c>
      <c r="I398">
        <v>530</v>
      </c>
      <c r="J398" t="s">
        <v>21</v>
      </c>
      <c r="M398">
        <v>1625.1</v>
      </c>
    </row>
    <row r="399" spans="1:13" x14ac:dyDescent="0.25">
      <c r="A399">
        <v>393</v>
      </c>
      <c r="B399">
        <v>6457</v>
      </c>
      <c r="C399" t="s">
        <v>1021</v>
      </c>
      <c r="D399" t="s">
        <v>17</v>
      </c>
      <c r="E399" t="s">
        <v>1022</v>
      </c>
      <c r="F399" t="str">
        <f>"00047897"</f>
        <v>00047897</v>
      </c>
      <c r="G399" t="s">
        <v>40</v>
      </c>
      <c r="H399" t="s">
        <v>26</v>
      </c>
      <c r="I399">
        <v>519</v>
      </c>
      <c r="J399" t="s">
        <v>21</v>
      </c>
      <c r="L399" t="s">
        <v>65</v>
      </c>
      <c r="M399">
        <v>863.8</v>
      </c>
    </row>
    <row r="400" spans="1:13" x14ac:dyDescent="0.25">
      <c r="A400">
        <v>394</v>
      </c>
      <c r="B400">
        <v>6417</v>
      </c>
      <c r="C400" t="s">
        <v>1023</v>
      </c>
      <c r="D400" t="s">
        <v>115</v>
      </c>
      <c r="E400" t="s">
        <v>1024</v>
      </c>
      <c r="F400" t="str">
        <f>"00018091"</f>
        <v>00018091</v>
      </c>
      <c r="G400" t="s">
        <v>102</v>
      </c>
      <c r="H400" t="s">
        <v>26</v>
      </c>
      <c r="I400">
        <v>471</v>
      </c>
      <c r="J400" t="s">
        <v>21</v>
      </c>
      <c r="L400" t="s">
        <v>165</v>
      </c>
      <c r="M400">
        <v>826.7</v>
      </c>
    </row>
    <row r="401" spans="1:13" x14ac:dyDescent="0.25">
      <c r="A401">
        <v>395</v>
      </c>
      <c r="B401">
        <v>8519</v>
      </c>
      <c r="C401" t="s">
        <v>1025</v>
      </c>
      <c r="D401" t="s">
        <v>17</v>
      </c>
      <c r="E401" t="s">
        <v>1026</v>
      </c>
      <c r="F401" t="str">
        <f>"00030182"</f>
        <v>00030182</v>
      </c>
      <c r="G401" t="s">
        <v>1027</v>
      </c>
      <c r="H401" t="s">
        <v>20</v>
      </c>
      <c r="I401">
        <v>613</v>
      </c>
      <c r="J401" t="s">
        <v>21</v>
      </c>
      <c r="M401">
        <v>1335.2</v>
      </c>
    </row>
    <row r="402" spans="1:13" x14ac:dyDescent="0.25">
      <c r="A402">
        <v>396</v>
      </c>
      <c r="B402">
        <v>4554</v>
      </c>
      <c r="C402" t="s">
        <v>1028</v>
      </c>
      <c r="D402" t="s">
        <v>33</v>
      </c>
      <c r="E402" t="s">
        <v>1029</v>
      </c>
      <c r="F402" t="str">
        <f>"201103000420"</f>
        <v>201103000420</v>
      </c>
      <c r="G402" t="s">
        <v>1030</v>
      </c>
      <c r="H402" t="s">
        <v>907</v>
      </c>
      <c r="I402">
        <v>355</v>
      </c>
      <c r="J402" t="s">
        <v>21</v>
      </c>
      <c r="M402">
        <v>1479.8</v>
      </c>
    </row>
    <row r="403" spans="1:13" x14ac:dyDescent="0.25">
      <c r="A403">
        <v>397</v>
      </c>
      <c r="B403">
        <v>4899</v>
      </c>
      <c r="C403" t="s">
        <v>1031</v>
      </c>
      <c r="D403" t="s">
        <v>17</v>
      </c>
      <c r="E403" t="s">
        <v>1032</v>
      </c>
      <c r="F403" t="str">
        <f>"201511028178"</f>
        <v>201511028178</v>
      </c>
      <c r="G403" t="s">
        <v>240</v>
      </c>
      <c r="H403" t="s">
        <v>26</v>
      </c>
      <c r="I403">
        <v>497</v>
      </c>
      <c r="J403" t="s">
        <v>21</v>
      </c>
      <c r="L403" t="s">
        <v>53</v>
      </c>
      <c r="M403">
        <v>1137.5999999999999</v>
      </c>
    </row>
    <row r="404" spans="1:13" x14ac:dyDescent="0.25">
      <c r="A404">
        <v>398</v>
      </c>
      <c r="B404">
        <v>9093</v>
      </c>
      <c r="C404" t="s">
        <v>1033</v>
      </c>
      <c r="D404" t="s">
        <v>1034</v>
      </c>
      <c r="E404" t="s">
        <v>1035</v>
      </c>
      <c r="F404" t="str">
        <f>"00032403"</f>
        <v>00032403</v>
      </c>
      <c r="G404" t="s">
        <v>518</v>
      </c>
      <c r="H404" t="s">
        <v>20</v>
      </c>
      <c r="I404">
        <v>611</v>
      </c>
      <c r="J404" t="s">
        <v>21</v>
      </c>
      <c r="K404">
        <v>6</v>
      </c>
      <c r="M404">
        <v>798.7</v>
      </c>
    </row>
    <row r="405" spans="1:13" x14ac:dyDescent="0.25">
      <c r="A405">
        <v>399</v>
      </c>
      <c r="B405">
        <v>3041</v>
      </c>
      <c r="C405" t="s">
        <v>1036</v>
      </c>
      <c r="D405" t="s">
        <v>28</v>
      </c>
      <c r="E405" t="s">
        <v>1037</v>
      </c>
      <c r="F405" t="str">
        <f>"201511017041"</f>
        <v>201511017041</v>
      </c>
      <c r="G405" t="s">
        <v>1038</v>
      </c>
      <c r="H405" t="s">
        <v>26</v>
      </c>
      <c r="I405">
        <v>492</v>
      </c>
      <c r="J405" t="s">
        <v>21</v>
      </c>
      <c r="M405">
        <v>1476</v>
      </c>
    </row>
    <row r="406" spans="1:13" x14ac:dyDescent="0.25">
      <c r="A406">
        <v>400</v>
      </c>
      <c r="B406">
        <v>1099</v>
      </c>
      <c r="C406" t="s">
        <v>1039</v>
      </c>
      <c r="D406" t="s">
        <v>17</v>
      </c>
      <c r="E406" t="s">
        <v>1040</v>
      </c>
      <c r="F406" t="str">
        <f>"201510002616"</f>
        <v>201510002616</v>
      </c>
      <c r="G406" t="s">
        <v>203</v>
      </c>
      <c r="H406" t="s">
        <v>26</v>
      </c>
      <c r="I406">
        <v>511</v>
      </c>
      <c r="J406" t="s">
        <v>21</v>
      </c>
      <c r="M406">
        <v>1522.2</v>
      </c>
    </row>
    <row r="407" spans="1:13" x14ac:dyDescent="0.25">
      <c r="A407">
        <v>401</v>
      </c>
      <c r="B407">
        <v>3122</v>
      </c>
      <c r="C407" t="s">
        <v>1041</v>
      </c>
      <c r="D407" t="s">
        <v>50</v>
      </c>
      <c r="E407" t="s">
        <v>1042</v>
      </c>
      <c r="F407" t="str">
        <f>"00002528"</f>
        <v>00002528</v>
      </c>
      <c r="G407" t="s">
        <v>79</v>
      </c>
      <c r="H407" t="s">
        <v>26</v>
      </c>
      <c r="I407">
        <v>520</v>
      </c>
      <c r="J407" t="s">
        <v>21</v>
      </c>
      <c r="L407" t="s">
        <v>53</v>
      </c>
      <c r="M407">
        <v>1097.2</v>
      </c>
    </row>
    <row r="408" spans="1:13" x14ac:dyDescent="0.25">
      <c r="A408">
        <v>402</v>
      </c>
      <c r="B408">
        <v>5432</v>
      </c>
      <c r="C408" t="s">
        <v>1043</v>
      </c>
      <c r="D408" t="s">
        <v>1044</v>
      </c>
      <c r="E408" t="s">
        <v>1045</v>
      </c>
      <c r="F408" t="str">
        <f>"201511033746"</f>
        <v>201511033746</v>
      </c>
      <c r="G408" t="s">
        <v>113</v>
      </c>
      <c r="H408" t="s">
        <v>26</v>
      </c>
      <c r="I408">
        <v>483</v>
      </c>
      <c r="J408" t="s">
        <v>21</v>
      </c>
      <c r="L408" t="s">
        <v>53</v>
      </c>
      <c r="M408">
        <v>1046.0999999999999</v>
      </c>
    </row>
    <row r="409" spans="1:13" x14ac:dyDescent="0.25">
      <c r="A409">
        <v>403</v>
      </c>
      <c r="B409">
        <v>3456</v>
      </c>
      <c r="C409" t="s">
        <v>1046</v>
      </c>
      <c r="D409" t="s">
        <v>70</v>
      </c>
      <c r="E409" t="s">
        <v>1047</v>
      </c>
      <c r="F409" t="str">
        <f>"201511033444"</f>
        <v>201511033444</v>
      </c>
      <c r="G409" t="s">
        <v>240</v>
      </c>
      <c r="H409" t="s">
        <v>26</v>
      </c>
      <c r="I409">
        <v>497</v>
      </c>
      <c r="J409" t="s">
        <v>21</v>
      </c>
      <c r="M409">
        <v>1633</v>
      </c>
    </row>
    <row r="410" spans="1:13" x14ac:dyDescent="0.25">
      <c r="A410">
        <v>404</v>
      </c>
      <c r="B410">
        <v>760</v>
      </c>
      <c r="C410" t="s">
        <v>1048</v>
      </c>
      <c r="D410" t="s">
        <v>55</v>
      </c>
      <c r="E410" t="s">
        <v>1049</v>
      </c>
      <c r="F410" t="str">
        <f>"00026036"</f>
        <v>00026036</v>
      </c>
      <c r="G410" t="s">
        <v>180</v>
      </c>
      <c r="H410" t="s">
        <v>26</v>
      </c>
      <c r="I410">
        <v>510</v>
      </c>
      <c r="J410" t="s">
        <v>21</v>
      </c>
      <c r="L410" t="s">
        <v>36</v>
      </c>
      <c r="M410">
        <v>1002.6</v>
      </c>
    </row>
    <row r="411" spans="1:13" x14ac:dyDescent="0.25">
      <c r="A411">
        <v>405</v>
      </c>
      <c r="B411">
        <v>8780</v>
      </c>
      <c r="C411" t="s">
        <v>1050</v>
      </c>
      <c r="D411" t="s">
        <v>42</v>
      </c>
      <c r="E411" t="s">
        <v>1051</v>
      </c>
      <c r="F411" t="str">
        <f>"201511034398"</f>
        <v>201511034398</v>
      </c>
      <c r="G411" t="s">
        <v>52</v>
      </c>
      <c r="H411" t="s">
        <v>26</v>
      </c>
      <c r="I411">
        <v>516</v>
      </c>
      <c r="J411" t="s">
        <v>21</v>
      </c>
      <c r="L411" t="s">
        <v>36</v>
      </c>
      <c r="M411">
        <v>886</v>
      </c>
    </row>
    <row r="412" spans="1:13" x14ac:dyDescent="0.25">
      <c r="A412">
        <v>406</v>
      </c>
      <c r="B412">
        <v>5498</v>
      </c>
      <c r="C412" t="s">
        <v>1052</v>
      </c>
      <c r="D412" t="s">
        <v>77</v>
      </c>
      <c r="E412" t="s">
        <v>1053</v>
      </c>
      <c r="F412" t="str">
        <f>"201511036079"</f>
        <v>201511036079</v>
      </c>
      <c r="G412" t="s">
        <v>140</v>
      </c>
      <c r="H412" t="s">
        <v>907</v>
      </c>
      <c r="I412">
        <v>353</v>
      </c>
      <c r="J412" t="s">
        <v>21</v>
      </c>
      <c r="M412">
        <v>1508.8</v>
      </c>
    </row>
    <row r="413" spans="1:13" x14ac:dyDescent="0.25">
      <c r="A413">
        <v>407</v>
      </c>
      <c r="B413">
        <v>6553</v>
      </c>
      <c r="C413" t="s">
        <v>1054</v>
      </c>
      <c r="D413" t="s">
        <v>17</v>
      </c>
      <c r="E413" t="s">
        <v>1055</v>
      </c>
      <c r="F413" t="str">
        <f>"201511021880"</f>
        <v>201511021880</v>
      </c>
      <c r="G413" t="s">
        <v>692</v>
      </c>
      <c r="H413" t="s">
        <v>26</v>
      </c>
      <c r="I413">
        <v>521</v>
      </c>
      <c r="J413" t="s">
        <v>21</v>
      </c>
      <c r="K413">
        <v>8</v>
      </c>
      <c r="L413" t="s">
        <v>53</v>
      </c>
      <c r="M413">
        <v>1032.7</v>
      </c>
    </row>
    <row r="414" spans="1:13" x14ac:dyDescent="0.25">
      <c r="A414">
        <v>408</v>
      </c>
      <c r="B414">
        <v>4114</v>
      </c>
      <c r="C414" t="s">
        <v>1056</v>
      </c>
      <c r="D414" t="s">
        <v>70</v>
      </c>
      <c r="E414" t="s">
        <v>1057</v>
      </c>
      <c r="F414" t="str">
        <f>"00044852"</f>
        <v>00044852</v>
      </c>
      <c r="G414" t="s">
        <v>292</v>
      </c>
      <c r="H414" t="s">
        <v>26</v>
      </c>
      <c r="I414">
        <v>480</v>
      </c>
      <c r="J414" t="s">
        <v>21</v>
      </c>
      <c r="L414" t="s">
        <v>36</v>
      </c>
      <c r="M414">
        <v>1201.4000000000001</v>
      </c>
    </row>
    <row r="415" spans="1:13" x14ac:dyDescent="0.25">
      <c r="A415">
        <v>409</v>
      </c>
      <c r="B415">
        <v>1899</v>
      </c>
      <c r="C415" t="s">
        <v>1058</v>
      </c>
      <c r="D415" t="s">
        <v>62</v>
      </c>
      <c r="E415" t="s">
        <v>1059</v>
      </c>
      <c r="F415" t="str">
        <f>"201603000550"</f>
        <v>201603000550</v>
      </c>
      <c r="G415" t="s">
        <v>1060</v>
      </c>
      <c r="H415" t="s">
        <v>31</v>
      </c>
      <c r="I415">
        <v>447</v>
      </c>
      <c r="J415" t="s">
        <v>21</v>
      </c>
      <c r="K415">
        <v>6</v>
      </c>
      <c r="M415">
        <v>2088.8000000000002</v>
      </c>
    </row>
    <row r="416" spans="1:13" x14ac:dyDescent="0.25">
      <c r="A416">
        <v>410</v>
      </c>
      <c r="B416">
        <v>5198</v>
      </c>
      <c r="C416" t="s">
        <v>1061</v>
      </c>
      <c r="D416" t="s">
        <v>42</v>
      </c>
      <c r="E416" t="s">
        <v>1062</v>
      </c>
      <c r="F416" t="str">
        <f>"00048978"</f>
        <v>00048978</v>
      </c>
      <c r="G416" t="s">
        <v>96</v>
      </c>
      <c r="H416" t="s">
        <v>26</v>
      </c>
      <c r="I416">
        <v>527</v>
      </c>
      <c r="J416" t="s">
        <v>21</v>
      </c>
      <c r="M416">
        <v>1487</v>
      </c>
    </row>
    <row r="417" spans="1:13" x14ac:dyDescent="0.25">
      <c r="A417">
        <v>411</v>
      </c>
      <c r="B417">
        <v>2776</v>
      </c>
      <c r="C417" t="s">
        <v>1063</v>
      </c>
      <c r="D417" t="s">
        <v>42</v>
      </c>
      <c r="E417" t="s">
        <v>1064</v>
      </c>
      <c r="F417" t="str">
        <f>"201511030465"</f>
        <v>201511030465</v>
      </c>
      <c r="G417" t="s">
        <v>1065</v>
      </c>
      <c r="H417" t="s">
        <v>20</v>
      </c>
      <c r="I417">
        <v>598</v>
      </c>
      <c r="J417" t="s">
        <v>21</v>
      </c>
      <c r="M417">
        <v>1264.5</v>
      </c>
    </row>
    <row r="418" spans="1:13" x14ac:dyDescent="0.25">
      <c r="A418">
        <v>412</v>
      </c>
      <c r="B418">
        <v>20</v>
      </c>
      <c r="C418" t="s">
        <v>1066</v>
      </c>
      <c r="D418" t="s">
        <v>720</v>
      </c>
      <c r="E418" t="s">
        <v>1067</v>
      </c>
      <c r="F418" t="str">
        <f>"201511027025"</f>
        <v>201511027025</v>
      </c>
      <c r="G418" t="s">
        <v>35</v>
      </c>
      <c r="H418" t="s">
        <v>110</v>
      </c>
      <c r="I418">
        <v>457</v>
      </c>
      <c r="J418" t="s">
        <v>21</v>
      </c>
      <c r="L418" t="s">
        <v>53</v>
      </c>
      <c r="M418">
        <v>1212.3</v>
      </c>
    </row>
    <row r="419" spans="1:13" x14ac:dyDescent="0.25">
      <c r="A419">
        <v>413</v>
      </c>
      <c r="B419">
        <v>120</v>
      </c>
      <c r="C419" t="s">
        <v>1068</v>
      </c>
      <c r="D419" t="s">
        <v>28</v>
      </c>
      <c r="E419" t="s">
        <v>1069</v>
      </c>
      <c r="F419" t="str">
        <f>"201511035951"</f>
        <v>201511035951</v>
      </c>
      <c r="G419" t="s">
        <v>1070</v>
      </c>
      <c r="H419" t="s">
        <v>125</v>
      </c>
      <c r="I419">
        <v>645</v>
      </c>
      <c r="J419" t="s">
        <v>21</v>
      </c>
      <c r="K419">
        <v>6</v>
      </c>
      <c r="M419">
        <v>1402.5</v>
      </c>
    </row>
    <row r="420" spans="1:13" x14ac:dyDescent="0.25">
      <c r="A420">
        <v>414</v>
      </c>
      <c r="B420">
        <v>118</v>
      </c>
      <c r="C420" t="s">
        <v>1071</v>
      </c>
      <c r="D420" t="s">
        <v>55</v>
      </c>
      <c r="E420" t="s">
        <v>1072</v>
      </c>
      <c r="F420" t="str">
        <f>"201512002699"</f>
        <v>201512002699</v>
      </c>
      <c r="G420" t="s">
        <v>771</v>
      </c>
      <c r="H420" t="s">
        <v>87</v>
      </c>
      <c r="I420">
        <v>376</v>
      </c>
      <c r="J420" t="s">
        <v>21</v>
      </c>
      <c r="M420">
        <v>1674.9</v>
      </c>
    </row>
    <row r="421" spans="1:13" x14ac:dyDescent="0.25">
      <c r="A421">
        <v>415</v>
      </c>
      <c r="B421">
        <v>8051</v>
      </c>
      <c r="C421" t="s">
        <v>1073</v>
      </c>
      <c r="D421" t="s">
        <v>249</v>
      </c>
      <c r="E421" t="s">
        <v>1074</v>
      </c>
      <c r="F421" t="str">
        <f>"201406007653"</f>
        <v>201406007653</v>
      </c>
      <c r="G421" t="s">
        <v>1075</v>
      </c>
      <c r="H421" t="s">
        <v>26</v>
      </c>
      <c r="I421">
        <v>535</v>
      </c>
      <c r="J421" t="s">
        <v>21</v>
      </c>
      <c r="K421">
        <v>6</v>
      </c>
      <c r="M421">
        <v>1358</v>
      </c>
    </row>
    <row r="422" spans="1:13" x14ac:dyDescent="0.25">
      <c r="A422">
        <v>416</v>
      </c>
      <c r="B422">
        <v>3886</v>
      </c>
      <c r="C422" t="s">
        <v>1076</v>
      </c>
      <c r="D422" t="s">
        <v>33</v>
      </c>
      <c r="E422" t="s">
        <v>1077</v>
      </c>
      <c r="F422" t="str">
        <f>"00027871"</f>
        <v>00027871</v>
      </c>
      <c r="G422" t="s">
        <v>1078</v>
      </c>
      <c r="H422" t="s">
        <v>20</v>
      </c>
      <c r="I422">
        <v>581</v>
      </c>
      <c r="J422" t="s">
        <v>21</v>
      </c>
      <c r="M422">
        <v>1578.3</v>
      </c>
    </row>
    <row r="423" spans="1:13" x14ac:dyDescent="0.25">
      <c r="A423">
        <v>417</v>
      </c>
      <c r="B423">
        <v>7156</v>
      </c>
      <c r="C423" t="s">
        <v>1079</v>
      </c>
      <c r="D423" t="s">
        <v>484</v>
      </c>
      <c r="E423" t="s">
        <v>1080</v>
      </c>
      <c r="F423" t="str">
        <f>"201102000898"</f>
        <v>201102000898</v>
      </c>
      <c r="G423" t="s">
        <v>30</v>
      </c>
      <c r="H423" t="s">
        <v>87</v>
      </c>
      <c r="I423">
        <v>396</v>
      </c>
      <c r="J423" t="s">
        <v>21</v>
      </c>
      <c r="L423" t="s">
        <v>165</v>
      </c>
      <c r="M423">
        <v>1424</v>
      </c>
    </row>
    <row r="424" spans="1:13" x14ac:dyDescent="0.25">
      <c r="A424">
        <v>418</v>
      </c>
      <c r="B424">
        <v>1524</v>
      </c>
      <c r="C424" t="s">
        <v>1081</v>
      </c>
      <c r="D424" t="s">
        <v>235</v>
      </c>
      <c r="E424" t="s">
        <v>1082</v>
      </c>
      <c r="F424" t="str">
        <f>"201511005725"</f>
        <v>201511005725</v>
      </c>
      <c r="G424" t="s">
        <v>117</v>
      </c>
      <c r="H424" t="s">
        <v>26</v>
      </c>
      <c r="I424">
        <v>526</v>
      </c>
      <c r="J424" t="s">
        <v>21</v>
      </c>
      <c r="L424" t="s">
        <v>53</v>
      </c>
      <c r="M424">
        <v>1038.5</v>
      </c>
    </row>
    <row r="425" spans="1:13" x14ac:dyDescent="0.25">
      <c r="A425">
        <v>419</v>
      </c>
      <c r="B425">
        <v>2524</v>
      </c>
      <c r="C425" t="s">
        <v>1083</v>
      </c>
      <c r="D425" t="s">
        <v>1044</v>
      </c>
      <c r="E425" t="s">
        <v>1084</v>
      </c>
      <c r="F425" t="str">
        <f>"201511014291"</f>
        <v>201511014291</v>
      </c>
      <c r="G425" t="s">
        <v>521</v>
      </c>
      <c r="H425" t="s">
        <v>87</v>
      </c>
      <c r="I425">
        <v>391</v>
      </c>
      <c r="J425" t="s">
        <v>21</v>
      </c>
      <c r="M425">
        <v>1705</v>
      </c>
    </row>
    <row r="426" spans="1:13" x14ac:dyDescent="0.25">
      <c r="A426">
        <v>420</v>
      </c>
      <c r="B426">
        <v>1128</v>
      </c>
      <c r="C426" t="s">
        <v>1085</v>
      </c>
      <c r="D426" t="s">
        <v>55</v>
      </c>
      <c r="E426" t="s">
        <v>1086</v>
      </c>
      <c r="F426" t="str">
        <f>"201512000657"</f>
        <v>201512000657</v>
      </c>
      <c r="G426" t="s">
        <v>60</v>
      </c>
      <c r="H426" t="s">
        <v>26</v>
      </c>
      <c r="I426">
        <v>484</v>
      </c>
      <c r="J426" t="s">
        <v>21</v>
      </c>
      <c r="K426">
        <v>8</v>
      </c>
      <c r="L426" t="s">
        <v>53</v>
      </c>
      <c r="M426">
        <v>1028.5999999999999</v>
      </c>
    </row>
    <row r="427" spans="1:13" x14ac:dyDescent="0.25">
      <c r="A427">
        <v>421</v>
      </c>
      <c r="B427">
        <v>4250</v>
      </c>
      <c r="C427" t="s">
        <v>1087</v>
      </c>
      <c r="D427" t="s">
        <v>46</v>
      </c>
      <c r="E427" t="s">
        <v>1088</v>
      </c>
      <c r="F427" t="str">
        <f>"00022734"</f>
        <v>00022734</v>
      </c>
      <c r="G427" t="s">
        <v>475</v>
      </c>
      <c r="H427" t="s">
        <v>125</v>
      </c>
      <c r="I427">
        <v>630</v>
      </c>
      <c r="J427" t="s">
        <v>21</v>
      </c>
      <c r="L427" t="s">
        <v>36</v>
      </c>
      <c r="M427">
        <v>1620.2</v>
      </c>
    </row>
    <row r="428" spans="1:13" x14ac:dyDescent="0.25">
      <c r="A428">
        <v>422</v>
      </c>
      <c r="B428">
        <v>1018</v>
      </c>
      <c r="C428" t="s">
        <v>1089</v>
      </c>
      <c r="D428" t="s">
        <v>115</v>
      </c>
      <c r="E428" t="s">
        <v>1090</v>
      </c>
      <c r="F428" t="str">
        <f>"201102000732"</f>
        <v>201102000732</v>
      </c>
      <c r="G428" t="s">
        <v>302</v>
      </c>
      <c r="H428" t="s">
        <v>87</v>
      </c>
      <c r="I428">
        <v>428</v>
      </c>
      <c r="J428" t="s">
        <v>21</v>
      </c>
      <c r="L428" t="s">
        <v>53</v>
      </c>
      <c r="M428">
        <v>1161.7</v>
      </c>
    </row>
    <row r="429" spans="1:13" x14ac:dyDescent="0.25">
      <c r="A429">
        <v>423</v>
      </c>
      <c r="B429">
        <v>7637</v>
      </c>
      <c r="C429" t="s">
        <v>1091</v>
      </c>
      <c r="D429" t="s">
        <v>1092</v>
      </c>
      <c r="E429" t="s">
        <v>1093</v>
      </c>
      <c r="F429" t="str">
        <f>"201511038905"</f>
        <v>201511038905</v>
      </c>
      <c r="G429" t="s">
        <v>79</v>
      </c>
      <c r="H429" t="s">
        <v>87</v>
      </c>
      <c r="I429">
        <v>406</v>
      </c>
      <c r="J429" t="s">
        <v>21</v>
      </c>
      <c r="M429">
        <v>1625.9</v>
      </c>
    </row>
    <row r="430" spans="1:13" x14ac:dyDescent="0.25">
      <c r="A430">
        <v>424</v>
      </c>
      <c r="B430">
        <v>6528</v>
      </c>
      <c r="C430" t="s">
        <v>1094</v>
      </c>
      <c r="D430" t="s">
        <v>42</v>
      </c>
      <c r="E430" t="s">
        <v>1095</v>
      </c>
      <c r="F430" t="str">
        <f>"00039105"</f>
        <v>00039105</v>
      </c>
      <c r="G430" t="s">
        <v>113</v>
      </c>
      <c r="H430" t="s">
        <v>26</v>
      </c>
      <c r="I430">
        <v>483</v>
      </c>
      <c r="J430" t="s">
        <v>21</v>
      </c>
      <c r="M430">
        <v>1651.7</v>
      </c>
    </row>
    <row r="431" spans="1:13" x14ac:dyDescent="0.25">
      <c r="A431">
        <v>425</v>
      </c>
      <c r="B431">
        <v>8978</v>
      </c>
      <c r="C431" t="s">
        <v>1096</v>
      </c>
      <c r="D431" t="s">
        <v>104</v>
      </c>
      <c r="E431" t="s">
        <v>1097</v>
      </c>
      <c r="F431" t="str">
        <f>"200802004371"</f>
        <v>200802004371</v>
      </c>
      <c r="G431" t="s">
        <v>143</v>
      </c>
      <c r="H431" t="s">
        <v>26</v>
      </c>
      <c r="I431">
        <v>533</v>
      </c>
      <c r="J431" t="s">
        <v>21</v>
      </c>
      <c r="M431">
        <v>1466</v>
      </c>
    </row>
    <row r="432" spans="1:13" x14ac:dyDescent="0.25">
      <c r="A432">
        <v>426</v>
      </c>
      <c r="B432">
        <v>1769</v>
      </c>
      <c r="C432" t="s">
        <v>1098</v>
      </c>
      <c r="D432" t="s">
        <v>55</v>
      </c>
      <c r="E432" t="s">
        <v>1099</v>
      </c>
      <c r="F432" t="str">
        <f>"201511005330"</f>
        <v>201511005330</v>
      </c>
      <c r="G432" t="s">
        <v>251</v>
      </c>
      <c r="H432" t="s">
        <v>26</v>
      </c>
      <c r="I432">
        <v>514</v>
      </c>
      <c r="J432" t="s">
        <v>21</v>
      </c>
      <c r="L432" t="s">
        <v>36</v>
      </c>
      <c r="M432">
        <v>903.4</v>
      </c>
    </row>
    <row r="433" spans="1:13" x14ac:dyDescent="0.25">
      <c r="A433">
        <v>427</v>
      </c>
      <c r="B433">
        <v>4436</v>
      </c>
      <c r="C433" t="s">
        <v>1100</v>
      </c>
      <c r="D433" t="s">
        <v>50</v>
      </c>
      <c r="E433" t="s">
        <v>1101</v>
      </c>
      <c r="F433" t="str">
        <f>"00016075"</f>
        <v>00016075</v>
      </c>
      <c r="G433" t="s">
        <v>365</v>
      </c>
      <c r="H433" t="s">
        <v>31</v>
      </c>
      <c r="I433">
        <v>448</v>
      </c>
      <c r="J433" t="s">
        <v>21</v>
      </c>
      <c r="M433">
        <v>1655.2</v>
      </c>
    </row>
    <row r="434" spans="1:13" x14ac:dyDescent="0.25">
      <c r="A434">
        <v>428</v>
      </c>
      <c r="B434">
        <v>6804</v>
      </c>
      <c r="C434" t="s">
        <v>1102</v>
      </c>
      <c r="D434" t="s">
        <v>1103</v>
      </c>
      <c r="E434" t="s">
        <v>1104</v>
      </c>
      <c r="F434" t="str">
        <f>"201511023701"</f>
        <v>201511023701</v>
      </c>
      <c r="G434" t="s">
        <v>240</v>
      </c>
      <c r="H434" t="s">
        <v>26</v>
      </c>
      <c r="I434">
        <v>497</v>
      </c>
      <c r="J434" t="s">
        <v>21</v>
      </c>
      <c r="L434" t="s">
        <v>65</v>
      </c>
      <c r="M434">
        <v>983</v>
      </c>
    </row>
    <row r="435" spans="1:13" x14ac:dyDescent="0.25">
      <c r="A435">
        <v>429</v>
      </c>
      <c r="B435">
        <v>1950</v>
      </c>
      <c r="C435" t="s">
        <v>1105</v>
      </c>
      <c r="D435" t="s">
        <v>42</v>
      </c>
      <c r="E435" t="s">
        <v>1106</v>
      </c>
      <c r="F435" t="str">
        <f>"201511032398"</f>
        <v>201511032398</v>
      </c>
      <c r="G435" t="s">
        <v>1107</v>
      </c>
      <c r="H435" t="s">
        <v>87</v>
      </c>
      <c r="I435">
        <v>434</v>
      </c>
      <c r="J435" t="s">
        <v>21</v>
      </c>
      <c r="K435">
        <v>6</v>
      </c>
      <c r="M435">
        <v>1443</v>
      </c>
    </row>
    <row r="436" spans="1:13" x14ac:dyDescent="0.25">
      <c r="A436">
        <v>430</v>
      </c>
      <c r="B436">
        <v>1904</v>
      </c>
      <c r="C436" t="s">
        <v>1108</v>
      </c>
      <c r="D436" t="s">
        <v>196</v>
      </c>
      <c r="E436" t="s">
        <v>1109</v>
      </c>
      <c r="F436" t="str">
        <f>"00017559"</f>
        <v>00017559</v>
      </c>
      <c r="G436" t="s">
        <v>203</v>
      </c>
      <c r="H436" t="s">
        <v>26</v>
      </c>
      <c r="I436">
        <v>511</v>
      </c>
      <c r="J436" t="s">
        <v>21</v>
      </c>
      <c r="M436">
        <v>1516</v>
      </c>
    </row>
    <row r="437" spans="1:13" x14ac:dyDescent="0.25">
      <c r="A437">
        <v>431</v>
      </c>
      <c r="B437">
        <v>8056</v>
      </c>
      <c r="C437" t="s">
        <v>1110</v>
      </c>
      <c r="D437" t="s">
        <v>70</v>
      </c>
      <c r="E437" t="s">
        <v>1111</v>
      </c>
      <c r="F437" t="str">
        <f>"00021319"</f>
        <v>00021319</v>
      </c>
      <c r="G437" t="s">
        <v>284</v>
      </c>
      <c r="H437" t="s">
        <v>20</v>
      </c>
      <c r="I437">
        <v>588</v>
      </c>
      <c r="J437" t="s">
        <v>21</v>
      </c>
      <c r="L437" t="s">
        <v>53</v>
      </c>
      <c r="M437">
        <v>964.1</v>
      </c>
    </row>
    <row r="438" spans="1:13" x14ac:dyDescent="0.25">
      <c r="A438">
        <v>432</v>
      </c>
      <c r="B438">
        <v>3926</v>
      </c>
      <c r="C438" t="s">
        <v>1112</v>
      </c>
      <c r="D438" t="s">
        <v>62</v>
      </c>
      <c r="E438" t="s">
        <v>1113</v>
      </c>
      <c r="F438" t="str">
        <f>"00022883"</f>
        <v>00022883</v>
      </c>
      <c r="G438" t="s">
        <v>221</v>
      </c>
      <c r="H438" t="s">
        <v>20</v>
      </c>
      <c r="I438">
        <v>621</v>
      </c>
      <c r="J438" t="s">
        <v>21</v>
      </c>
      <c r="M438">
        <v>1321.6</v>
      </c>
    </row>
    <row r="439" spans="1:13" x14ac:dyDescent="0.25">
      <c r="A439">
        <v>433</v>
      </c>
      <c r="B439">
        <v>2122</v>
      </c>
      <c r="C439" t="s">
        <v>1114</v>
      </c>
      <c r="D439" t="s">
        <v>17</v>
      </c>
      <c r="E439" t="s">
        <v>1115</v>
      </c>
      <c r="F439" t="str">
        <f>"00017448"</f>
        <v>00017448</v>
      </c>
      <c r="G439" t="s">
        <v>324</v>
      </c>
      <c r="H439" t="s">
        <v>26</v>
      </c>
      <c r="I439">
        <v>496</v>
      </c>
      <c r="J439" t="s">
        <v>21</v>
      </c>
      <c r="L439" t="s">
        <v>65</v>
      </c>
      <c r="M439">
        <v>1027.7</v>
      </c>
    </row>
    <row r="440" spans="1:13" x14ac:dyDescent="0.25">
      <c r="A440">
        <v>434</v>
      </c>
      <c r="B440">
        <v>106</v>
      </c>
      <c r="C440" t="s">
        <v>1116</v>
      </c>
      <c r="D440" t="s">
        <v>46</v>
      </c>
      <c r="E440" t="s">
        <v>1117</v>
      </c>
      <c r="F440" t="str">
        <f>"201504000085"</f>
        <v>201504000085</v>
      </c>
      <c r="G440" t="s">
        <v>240</v>
      </c>
      <c r="H440" t="s">
        <v>26</v>
      </c>
      <c r="I440">
        <v>497</v>
      </c>
      <c r="J440" t="s">
        <v>21</v>
      </c>
      <c r="L440" t="s">
        <v>53</v>
      </c>
      <c r="M440">
        <v>1163.2</v>
      </c>
    </row>
    <row r="441" spans="1:13" x14ac:dyDescent="0.25">
      <c r="A441">
        <v>435</v>
      </c>
      <c r="B441">
        <v>5069</v>
      </c>
      <c r="C441" t="s">
        <v>1118</v>
      </c>
      <c r="D441" t="s">
        <v>55</v>
      </c>
      <c r="E441" t="s">
        <v>1119</v>
      </c>
      <c r="F441" t="str">
        <f>"201511019320"</f>
        <v>201511019320</v>
      </c>
      <c r="G441" t="s">
        <v>518</v>
      </c>
      <c r="H441" t="s">
        <v>26</v>
      </c>
      <c r="I441">
        <v>538</v>
      </c>
      <c r="J441" t="s">
        <v>21</v>
      </c>
      <c r="K441">
        <v>6</v>
      </c>
      <c r="L441" t="s">
        <v>53</v>
      </c>
      <c r="M441">
        <v>1121</v>
      </c>
    </row>
    <row r="442" spans="1:13" x14ac:dyDescent="0.25">
      <c r="A442">
        <v>436</v>
      </c>
      <c r="B442">
        <v>3656</v>
      </c>
      <c r="C442" t="s">
        <v>1120</v>
      </c>
      <c r="D442" t="s">
        <v>193</v>
      </c>
      <c r="E442" t="s">
        <v>1121</v>
      </c>
      <c r="F442" t="str">
        <f>"201103000358"</f>
        <v>201103000358</v>
      </c>
      <c r="G442" t="s">
        <v>79</v>
      </c>
      <c r="H442" t="s">
        <v>26</v>
      </c>
      <c r="I442">
        <v>520</v>
      </c>
      <c r="J442" t="s">
        <v>21</v>
      </c>
      <c r="M442">
        <v>1484.4</v>
      </c>
    </row>
    <row r="443" spans="1:13" x14ac:dyDescent="0.25">
      <c r="A443">
        <v>437</v>
      </c>
      <c r="B443">
        <v>2407</v>
      </c>
      <c r="C443" t="s">
        <v>1122</v>
      </c>
      <c r="D443" t="s">
        <v>104</v>
      </c>
      <c r="E443" t="s">
        <v>1123</v>
      </c>
      <c r="F443" t="str">
        <f>"201511033889"</f>
        <v>201511033889</v>
      </c>
      <c r="G443" t="s">
        <v>1124</v>
      </c>
      <c r="H443" t="s">
        <v>20</v>
      </c>
      <c r="I443">
        <v>574</v>
      </c>
      <c r="J443" t="s">
        <v>21</v>
      </c>
      <c r="M443">
        <v>1421.2</v>
      </c>
    </row>
    <row r="444" spans="1:13" x14ac:dyDescent="0.25">
      <c r="A444">
        <v>438</v>
      </c>
      <c r="B444">
        <v>2823</v>
      </c>
      <c r="C444" t="s">
        <v>1125</v>
      </c>
      <c r="D444" t="s">
        <v>50</v>
      </c>
      <c r="E444" t="s">
        <v>1126</v>
      </c>
      <c r="F444" t="str">
        <f>"00059936"</f>
        <v>00059936</v>
      </c>
      <c r="G444" t="s">
        <v>25</v>
      </c>
      <c r="H444" t="s">
        <v>26</v>
      </c>
      <c r="I444">
        <v>540</v>
      </c>
      <c r="J444" t="s">
        <v>21</v>
      </c>
      <c r="L444" t="s">
        <v>36</v>
      </c>
      <c r="M444">
        <v>918.1</v>
      </c>
    </row>
    <row r="445" spans="1:13" x14ac:dyDescent="0.25">
      <c r="A445">
        <v>439</v>
      </c>
      <c r="B445">
        <v>879</v>
      </c>
      <c r="C445" t="s">
        <v>1127</v>
      </c>
      <c r="D445" t="s">
        <v>1128</v>
      </c>
      <c r="E445" t="s">
        <v>1129</v>
      </c>
      <c r="F445" t="str">
        <f>"00016634"</f>
        <v>00016634</v>
      </c>
      <c r="G445" t="s">
        <v>79</v>
      </c>
      <c r="H445" t="s">
        <v>26</v>
      </c>
      <c r="I445">
        <v>520</v>
      </c>
      <c r="J445" t="s">
        <v>21</v>
      </c>
      <c r="L445" t="s">
        <v>65</v>
      </c>
      <c r="M445">
        <v>961.7</v>
      </c>
    </row>
    <row r="446" spans="1:13" x14ac:dyDescent="0.25">
      <c r="A446">
        <v>440</v>
      </c>
      <c r="B446">
        <v>6036</v>
      </c>
      <c r="C446" t="s">
        <v>1130</v>
      </c>
      <c r="D446" t="s">
        <v>55</v>
      </c>
      <c r="E446" t="s">
        <v>1131</v>
      </c>
      <c r="F446" t="str">
        <f>"00017144"</f>
        <v>00017144</v>
      </c>
      <c r="G446" t="s">
        <v>1132</v>
      </c>
      <c r="H446" t="s">
        <v>26</v>
      </c>
      <c r="I446">
        <v>481</v>
      </c>
      <c r="J446" t="s">
        <v>21</v>
      </c>
      <c r="M446">
        <v>1756</v>
      </c>
    </row>
    <row r="447" spans="1:13" x14ac:dyDescent="0.25">
      <c r="A447">
        <v>441</v>
      </c>
      <c r="B447">
        <v>5584</v>
      </c>
      <c r="C447" t="s">
        <v>1133</v>
      </c>
      <c r="D447" t="s">
        <v>273</v>
      </c>
      <c r="E447" t="s">
        <v>1134</v>
      </c>
      <c r="F447" t="str">
        <f>"201511019765"</f>
        <v>201511019765</v>
      </c>
      <c r="G447" t="s">
        <v>284</v>
      </c>
      <c r="H447" t="s">
        <v>20</v>
      </c>
      <c r="I447">
        <v>588</v>
      </c>
      <c r="J447" t="s">
        <v>21</v>
      </c>
      <c r="L447" t="s">
        <v>36</v>
      </c>
      <c r="M447">
        <v>1231.9000000000001</v>
      </c>
    </row>
    <row r="448" spans="1:13" x14ac:dyDescent="0.25">
      <c r="A448">
        <v>442</v>
      </c>
      <c r="B448">
        <v>6643</v>
      </c>
      <c r="C448" t="s">
        <v>1135</v>
      </c>
      <c r="D448" t="s">
        <v>55</v>
      </c>
      <c r="E448" t="s">
        <v>1136</v>
      </c>
      <c r="F448" t="str">
        <f>"00032784"</f>
        <v>00032784</v>
      </c>
      <c r="G448" t="s">
        <v>260</v>
      </c>
      <c r="H448" t="s">
        <v>26</v>
      </c>
      <c r="I448">
        <v>539</v>
      </c>
      <c r="J448" t="s">
        <v>21</v>
      </c>
      <c r="L448" t="s">
        <v>36</v>
      </c>
      <c r="M448">
        <v>965.8</v>
      </c>
    </row>
    <row r="449" spans="1:13" x14ac:dyDescent="0.25">
      <c r="A449">
        <v>443</v>
      </c>
      <c r="B449">
        <v>4402</v>
      </c>
      <c r="C449" t="s">
        <v>1137</v>
      </c>
      <c r="D449" t="s">
        <v>1138</v>
      </c>
      <c r="E449">
        <v>807088</v>
      </c>
      <c r="F449" t="str">
        <f>"00016208"</f>
        <v>00016208</v>
      </c>
      <c r="G449" t="s">
        <v>1139</v>
      </c>
      <c r="H449" t="s">
        <v>20</v>
      </c>
      <c r="I449">
        <v>558</v>
      </c>
      <c r="J449" t="s">
        <v>21</v>
      </c>
      <c r="L449" t="s">
        <v>53</v>
      </c>
      <c r="M449">
        <v>1026.5999999999999</v>
      </c>
    </row>
    <row r="450" spans="1:13" x14ac:dyDescent="0.25">
      <c r="A450">
        <v>444</v>
      </c>
      <c r="B450">
        <v>947</v>
      </c>
      <c r="C450" t="s">
        <v>1140</v>
      </c>
      <c r="D450" t="s">
        <v>33</v>
      </c>
      <c r="E450" t="s">
        <v>1141</v>
      </c>
      <c r="F450" t="str">
        <f>"201511036329"</f>
        <v>201511036329</v>
      </c>
      <c r="G450" t="s">
        <v>309</v>
      </c>
      <c r="H450" t="s">
        <v>26</v>
      </c>
      <c r="I450">
        <v>515</v>
      </c>
      <c r="J450" t="s">
        <v>21</v>
      </c>
      <c r="L450" t="s">
        <v>53</v>
      </c>
      <c r="M450">
        <v>1128.2</v>
      </c>
    </row>
    <row r="451" spans="1:13" x14ac:dyDescent="0.25">
      <c r="A451">
        <v>445</v>
      </c>
      <c r="B451">
        <v>4310</v>
      </c>
      <c r="C451" t="s">
        <v>1142</v>
      </c>
      <c r="D451" t="s">
        <v>62</v>
      </c>
      <c r="E451" t="s">
        <v>1143</v>
      </c>
      <c r="F451" t="str">
        <f>"201511033001"</f>
        <v>201511033001</v>
      </c>
      <c r="G451" t="s">
        <v>697</v>
      </c>
      <c r="H451" t="s">
        <v>20</v>
      </c>
      <c r="I451">
        <v>602</v>
      </c>
      <c r="J451" t="s">
        <v>21</v>
      </c>
      <c r="M451">
        <v>1355.3</v>
      </c>
    </row>
    <row r="452" spans="1:13" x14ac:dyDescent="0.25">
      <c r="A452">
        <v>446</v>
      </c>
      <c r="B452">
        <v>2593</v>
      </c>
      <c r="C452" t="s">
        <v>1144</v>
      </c>
      <c r="D452" t="s">
        <v>55</v>
      </c>
      <c r="E452" t="s">
        <v>1145</v>
      </c>
      <c r="F452" t="str">
        <f>"201511014407"</f>
        <v>201511014407</v>
      </c>
      <c r="G452" t="s">
        <v>102</v>
      </c>
      <c r="H452" t="s">
        <v>26</v>
      </c>
      <c r="I452">
        <v>471</v>
      </c>
      <c r="J452" t="s">
        <v>21</v>
      </c>
      <c r="L452" t="s">
        <v>36</v>
      </c>
      <c r="M452">
        <v>1024.5999999999999</v>
      </c>
    </row>
    <row r="453" spans="1:13" x14ac:dyDescent="0.25">
      <c r="A453">
        <v>447</v>
      </c>
      <c r="B453">
        <v>5180</v>
      </c>
      <c r="C453" t="s">
        <v>1146</v>
      </c>
      <c r="D453" t="s">
        <v>138</v>
      </c>
      <c r="E453" t="s">
        <v>1147</v>
      </c>
      <c r="F453" t="str">
        <f>"201511035201"</f>
        <v>201511035201</v>
      </c>
      <c r="G453" t="s">
        <v>493</v>
      </c>
      <c r="H453" t="s">
        <v>26</v>
      </c>
      <c r="I453">
        <v>522</v>
      </c>
      <c r="J453" t="s">
        <v>21</v>
      </c>
      <c r="M453">
        <v>1554.6</v>
      </c>
    </row>
    <row r="454" spans="1:13" x14ac:dyDescent="0.25">
      <c r="A454">
        <v>448</v>
      </c>
      <c r="B454">
        <v>3989</v>
      </c>
      <c r="C454" t="s">
        <v>1148</v>
      </c>
      <c r="D454" t="s">
        <v>62</v>
      </c>
      <c r="E454" t="s">
        <v>1149</v>
      </c>
      <c r="F454" t="str">
        <f>"00042563"</f>
        <v>00042563</v>
      </c>
      <c r="G454" t="s">
        <v>198</v>
      </c>
      <c r="H454" t="s">
        <v>87</v>
      </c>
      <c r="I454">
        <v>394</v>
      </c>
      <c r="J454" t="s">
        <v>21</v>
      </c>
      <c r="M454">
        <v>1797</v>
      </c>
    </row>
    <row r="455" spans="1:13" x14ac:dyDescent="0.25">
      <c r="A455">
        <v>449</v>
      </c>
      <c r="B455">
        <v>3627</v>
      </c>
      <c r="C455" t="s">
        <v>1150</v>
      </c>
      <c r="D455" t="s">
        <v>70</v>
      </c>
      <c r="E455" t="s">
        <v>1151</v>
      </c>
      <c r="F455" t="str">
        <f>"00070600"</f>
        <v>00070600</v>
      </c>
      <c r="G455" t="s">
        <v>443</v>
      </c>
      <c r="H455" t="s">
        <v>125</v>
      </c>
      <c r="I455">
        <v>643</v>
      </c>
      <c r="J455" t="s">
        <v>21</v>
      </c>
      <c r="M455">
        <v>2021</v>
      </c>
    </row>
    <row r="456" spans="1:13" x14ac:dyDescent="0.25">
      <c r="A456">
        <v>450</v>
      </c>
      <c r="B456">
        <v>1917</v>
      </c>
      <c r="C456" t="s">
        <v>1152</v>
      </c>
      <c r="D456" t="s">
        <v>115</v>
      </c>
      <c r="E456" t="s">
        <v>1153</v>
      </c>
      <c r="F456" t="str">
        <f>"201511006178"</f>
        <v>201511006178</v>
      </c>
      <c r="G456" t="s">
        <v>1154</v>
      </c>
      <c r="H456" t="s">
        <v>26</v>
      </c>
      <c r="I456">
        <v>543</v>
      </c>
      <c r="J456" t="s">
        <v>21</v>
      </c>
      <c r="M456">
        <v>1498.4</v>
      </c>
    </row>
    <row r="457" spans="1:13" x14ac:dyDescent="0.25">
      <c r="A457">
        <v>451</v>
      </c>
      <c r="B457">
        <v>807</v>
      </c>
      <c r="C457" t="s">
        <v>1155</v>
      </c>
      <c r="D457" t="s">
        <v>135</v>
      </c>
      <c r="E457" t="s">
        <v>1156</v>
      </c>
      <c r="F457" t="str">
        <f>"00021444"</f>
        <v>00021444</v>
      </c>
      <c r="G457" t="s">
        <v>1157</v>
      </c>
      <c r="H457" t="s">
        <v>26</v>
      </c>
      <c r="I457">
        <v>505</v>
      </c>
      <c r="J457" t="s">
        <v>21</v>
      </c>
      <c r="M457">
        <v>1484.5</v>
      </c>
    </row>
    <row r="458" spans="1:13" x14ac:dyDescent="0.25">
      <c r="A458">
        <v>452</v>
      </c>
      <c r="B458">
        <v>1551</v>
      </c>
      <c r="C458" t="s">
        <v>1158</v>
      </c>
      <c r="D458" t="s">
        <v>46</v>
      </c>
      <c r="E458" t="s">
        <v>1159</v>
      </c>
      <c r="F458" t="str">
        <f>"201510004934"</f>
        <v>201510004934</v>
      </c>
      <c r="G458" t="s">
        <v>1160</v>
      </c>
      <c r="H458" t="s">
        <v>26</v>
      </c>
      <c r="I458">
        <v>472</v>
      </c>
      <c r="J458" t="s">
        <v>21</v>
      </c>
      <c r="M458">
        <v>1559.2</v>
      </c>
    </row>
    <row r="459" spans="1:13" x14ac:dyDescent="0.25">
      <c r="A459">
        <v>453</v>
      </c>
      <c r="B459">
        <v>8006</v>
      </c>
      <c r="C459" t="s">
        <v>1161</v>
      </c>
      <c r="D459" t="s">
        <v>50</v>
      </c>
      <c r="E459" t="s">
        <v>1162</v>
      </c>
      <c r="F459" t="str">
        <f>"201512000051"</f>
        <v>201512000051</v>
      </c>
      <c r="G459" t="s">
        <v>734</v>
      </c>
      <c r="H459" t="s">
        <v>87</v>
      </c>
      <c r="I459">
        <v>379</v>
      </c>
      <c r="J459" t="s">
        <v>21</v>
      </c>
      <c r="M459">
        <v>1610</v>
      </c>
    </row>
    <row r="460" spans="1:13" x14ac:dyDescent="0.25">
      <c r="A460">
        <v>454</v>
      </c>
      <c r="B460">
        <v>8850</v>
      </c>
      <c r="C460" t="s">
        <v>1163</v>
      </c>
      <c r="D460" t="s">
        <v>196</v>
      </c>
      <c r="E460" t="s">
        <v>1164</v>
      </c>
      <c r="F460" t="str">
        <f>"201511025845"</f>
        <v>201511025845</v>
      </c>
      <c r="G460" t="s">
        <v>371</v>
      </c>
      <c r="H460" t="s">
        <v>26</v>
      </c>
      <c r="I460">
        <v>506</v>
      </c>
      <c r="J460" t="s">
        <v>21</v>
      </c>
      <c r="L460" t="s">
        <v>65</v>
      </c>
      <c r="M460">
        <v>882.9</v>
      </c>
    </row>
    <row r="461" spans="1:13" x14ac:dyDescent="0.25">
      <c r="A461">
        <v>455</v>
      </c>
      <c r="B461">
        <v>7044</v>
      </c>
      <c r="C461" t="s">
        <v>1165</v>
      </c>
      <c r="D461" t="s">
        <v>42</v>
      </c>
      <c r="E461" t="s">
        <v>1166</v>
      </c>
      <c r="F461" t="str">
        <f>"201501000190"</f>
        <v>201501000190</v>
      </c>
      <c r="G461" t="s">
        <v>25</v>
      </c>
      <c r="H461" t="s">
        <v>26</v>
      </c>
      <c r="I461">
        <v>540</v>
      </c>
      <c r="J461" t="s">
        <v>21</v>
      </c>
      <c r="L461" t="s">
        <v>36</v>
      </c>
      <c r="M461">
        <v>978.7</v>
      </c>
    </row>
    <row r="462" spans="1:13" x14ac:dyDescent="0.25">
      <c r="A462">
        <v>456</v>
      </c>
      <c r="B462">
        <v>7773</v>
      </c>
      <c r="C462" t="s">
        <v>1167</v>
      </c>
      <c r="D462" t="s">
        <v>77</v>
      </c>
      <c r="E462" t="s">
        <v>1168</v>
      </c>
      <c r="F462" t="str">
        <f>"201511016132"</f>
        <v>201511016132</v>
      </c>
      <c r="G462" t="s">
        <v>79</v>
      </c>
      <c r="H462" t="s">
        <v>26</v>
      </c>
      <c r="I462">
        <v>520</v>
      </c>
      <c r="J462" t="s">
        <v>21</v>
      </c>
      <c r="M462">
        <v>1507</v>
      </c>
    </row>
    <row r="463" spans="1:13" x14ac:dyDescent="0.25">
      <c r="A463">
        <v>457</v>
      </c>
      <c r="B463">
        <v>1969</v>
      </c>
      <c r="C463" t="s">
        <v>1169</v>
      </c>
      <c r="D463" t="s">
        <v>42</v>
      </c>
      <c r="E463" t="s">
        <v>1170</v>
      </c>
      <c r="F463" t="str">
        <f>"201511025832"</f>
        <v>201511025832</v>
      </c>
      <c r="G463" t="s">
        <v>812</v>
      </c>
      <c r="H463" t="s">
        <v>87</v>
      </c>
      <c r="I463">
        <v>419</v>
      </c>
      <c r="J463" t="s">
        <v>21</v>
      </c>
      <c r="K463">
        <v>6</v>
      </c>
      <c r="M463">
        <v>1110</v>
      </c>
    </row>
    <row r="464" spans="1:13" x14ac:dyDescent="0.25">
      <c r="A464">
        <v>458</v>
      </c>
      <c r="B464">
        <v>3098</v>
      </c>
      <c r="C464" t="s">
        <v>1171</v>
      </c>
      <c r="D464" t="s">
        <v>336</v>
      </c>
      <c r="E464" t="s">
        <v>1172</v>
      </c>
      <c r="F464" t="str">
        <f>"201511023188"</f>
        <v>201511023188</v>
      </c>
      <c r="G464" t="s">
        <v>198</v>
      </c>
      <c r="H464" t="s">
        <v>26</v>
      </c>
      <c r="I464">
        <v>500</v>
      </c>
      <c r="J464" t="s">
        <v>21</v>
      </c>
      <c r="L464" t="s">
        <v>53</v>
      </c>
      <c r="M464">
        <v>1217.0999999999999</v>
      </c>
    </row>
    <row r="465" spans="1:13" x14ac:dyDescent="0.25">
      <c r="A465">
        <v>459</v>
      </c>
      <c r="B465">
        <v>4156</v>
      </c>
      <c r="C465" t="s">
        <v>1173</v>
      </c>
      <c r="D465" t="s">
        <v>1174</v>
      </c>
      <c r="E465" t="s">
        <v>1175</v>
      </c>
      <c r="F465" t="str">
        <f>"00020878"</f>
        <v>00020878</v>
      </c>
      <c r="G465" t="s">
        <v>480</v>
      </c>
      <c r="H465" t="s">
        <v>26</v>
      </c>
      <c r="I465">
        <v>485</v>
      </c>
      <c r="J465" t="s">
        <v>21</v>
      </c>
      <c r="K465">
        <v>8</v>
      </c>
      <c r="L465" t="s">
        <v>53</v>
      </c>
      <c r="M465">
        <v>1064.0999999999999</v>
      </c>
    </row>
    <row r="466" spans="1:13" x14ac:dyDescent="0.25">
      <c r="A466">
        <v>460</v>
      </c>
      <c r="B466">
        <v>7686</v>
      </c>
      <c r="C466" t="s">
        <v>1176</v>
      </c>
      <c r="D466" t="s">
        <v>636</v>
      </c>
      <c r="E466" t="s">
        <v>1177</v>
      </c>
      <c r="F466" t="str">
        <f>"201511014915"</f>
        <v>201511014915</v>
      </c>
      <c r="G466" t="s">
        <v>411</v>
      </c>
      <c r="H466" t="s">
        <v>87</v>
      </c>
      <c r="I466">
        <v>371</v>
      </c>
      <c r="J466" t="s">
        <v>21</v>
      </c>
      <c r="M466">
        <v>1593.7</v>
      </c>
    </row>
    <row r="467" spans="1:13" x14ac:dyDescent="0.25">
      <c r="A467">
        <v>461</v>
      </c>
      <c r="B467">
        <v>1494</v>
      </c>
      <c r="C467" t="s">
        <v>1178</v>
      </c>
      <c r="D467" t="s">
        <v>115</v>
      </c>
      <c r="E467" t="s">
        <v>1179</v>
      </c>
      <c r="F467" t="str">
        <f>"201511011920"</f>
        <v>201511011920</v>
      </c>
      <c r="G467" t="s">
        <v>734</v>
      </c>
      <c r="H467" t="s">
        <v>26</v>
      </c>
      <c r="I467">
        <v>473</v>
      </c>
      <c r="J467" t="s">
        <v>21</v>
      </c>
      <c r="L467" t="s">
        <v>36</v>
      </c>
      <c r="M467">
        <v>967.8</v>
      </c>
    </row>
    <row r="468" spans="1:13" x14ac:dyDescent="0.25">
      <c r="A468">
        <v>462</v>
      </c>
      <c r="B468">
        <v>9398</v>
      </c>
      <c r="C468" t="s">
        <v>1180</v>
      </c>
      <c r="D468" t="s">
        <v>17</v>
      </c>
      <c r="E468" t="s">
        <v>1181</v>
      </c>
      <c r="F468" t="str">
        <f>"00028991"</f>
        <v>00028991</v>
      </c>
      <c r="G468" t="s">
        <v>25</v>
      </c>
      <c r="H468" t="s">
        <v>26</v>
      </c>
      <c r="I468">
        <v>540</v>
      </c>
      <c r="J468" t="s">
        <v>21</v>
      </c>
      <c r="L468" t="s">
        <v>165</v>
      </c>
      <c r="M468">
        <v>769.2</v>
      </c>
    </row>
    <row r="469" spans="1:13" x14ac:dyDescent="0.25">
      <c r="A469">
        <v>463</v>
      </c>
      <c r="B469">
        <v>4167</v>
      </c>
      <c r="C469" t="s">
        <v>1182</v>
      </c>
      <c r="D469" t="s">
        <v>115</v>
      </c>
      <c r="E469" t="s">
        <v>1183</v>
      </c>
      <c r="F469" t="str">
        <f>"201511041435"</f>
        <v>201511041435</v>
      </c>
      <c r="G469" t="s">
        <v>60</v>
      </c>
      <c r="H469" t="s">
        <v>26</v>
      </c>
      <c r="I469">
        <v>484</v>
      </c>
      <c r="J469" t="s">
        <v>21</v>
      </c>
      <c r="K469">
        <v>8</v>
      </c>
      <c r="M469">
        <v>1481.8</v>
      </c>
    </row>
    <row r="470" spans="1:13" x14ac:dyDescent="0.25">
      <c r="A470">
        <v>464</v>
      </c>
      <c r="B470">
        <v>4394</v>
      </c>
      <c r="C470" t="s">
        <v>1184</v>
      </c>
      <c r="D470" t="s">
        <v>395</v>
      </c>
      <c r="E470" t="s">
        <v>1185</v>
      </c>
      <c r="F470" t="str">
        <f>"201510003868"</f>
        <v>201510003868</v>
      </c>
      <c r="G470" t="s">
        <v>904</v>
      </c>
      <c r="H470" t="s">
        <v>20</v>
      </c>
      <c r="I470">
        <v>609</v>
      </c>
      <c r="J470" t="s">
        <v>21</v>
      </c>
      <c r="M470">
        <v>1410</v>
      </c>
    </row>
    <row r="471" spans="1:13" x14ac:dyDescent="0.25">
      <c r="A471">
        <v>465</v>
      </c>
      <c r="B471">
        <v>1435</v>
      </c>
      <c r="C471" t="s">
        <v>1186</v>
      </c>
      <c r="D471" t="s">
        <v>70</v>
      </c>
      <c r="E471" t="s">
        <v>1187</v>
      </c>
      <c r="F471" t="str">
        <f>"00022909"</f>
        <v>00022909</v>
      </c>
      <c r="G471" t="s">
        <v>1139</v>
      </c>
      <c r="H471" t="s">
        <v>20</v>
      </c>
      <c r="I471">
        <v>558</v>
      </c>
      <c r="J471" t="s">
        <v>21</v>
      </c>
      <c r="M471">
        <v>1427.6</v>
      </c>
    </row>
    <row r="472" spans="1:13" x14ac:dyDescent="0.25">
      <c r="A472">
        <v>466</v>
      </c>
      <c r="B472">
        <v>6271</v>
      </c>
      <c r="C472" t="s">
        <v>1188</v>
      </c>
      <c r="D472" t="s">
        <v>70</v>
      </c>
      <c r="E472" t="s">
        <v>1189</v>
      </c>
      <c r="F472" t="str">
        <f>"00071554"</f>
        <v>00071554</v>
      </c>
      <c r="G472" t="s">
        <v>460</v>
      </c>
      <c r="H472" t="s">
        <v>125</v>
      </c>
      <c r="I472">
        <v>639</v>
      </c>
      <c r="J472" t="s">
        <v>21</v>
      </c>
      <c r="M472">
        <v>1693.2</v>
      </c>
    </row>
    <row r="473" spans="1:13" x14ac:dyDescent="0.25">
      <c r="A473">
        <v>467</v>
      </c>
      <c r="B473">
        <v>607</v>
      </c>
      <c r="C473" t="s">
        <v>1190</v>
      </c>
      <c r="D473" t="s">
        <v>115</v>
      </c>
      <c r="E473" t="s">
        <v>1191</v>
      </c>
      <c r="F473" t="str">
        <f>"200802011607"</f>
        <v>200802011607</v>
      </c>
      <c r="G473" t="s">
        <v>901</v>
      </c>
      <c r="H473" t="s">
        <v>315</v>
      </c>
      <c r="I473">
        <v>442</v>
      </c>
      <c r="J473" t="s">
        <v>21</v>
      </c>
      <c r="M473">
        <v>1719.8</v>
      </c>
    </row>
    <row r="474" spans="1:13" x14ac:dyDescent="0.25">
      <c r="A474">
        <v>468</v>
      </c>
      <c r="B474">
        <v>902</v>
      </c>
      <c r="C474" t="s">
        <v>1192</v>
      </c>
      <c r="D474" t="s">
        <v>17</v>
      </c>
      <c r="E474" t="s">
        <v>1193</v>
      </c>
      <c r="F474" t="str">
        <f>"200801008820"</f>
        <v>200801008820</v>
      </c>
      <c r="G474" t="s">
        <v>68</v>
      </c>
      <c r="H474" t="s">
        <v>125</v>
      </c>
      <c r="I474">
        <v>635</v>
      </c>
      <c r="J474" t="s">
        <v>21</v>
      </c>
      <c r="L474" t="s">
        <v>53</v>
      </c>
      <c r="M474">
        <v>1223.0999999999999</v>
      </c>
    </row>
    <row r="475" spans="1:13" x14ac:dyDescent="0.25">
      <c r="A475">
        <v>469</v>
      </c>
      <c r="B475">
        <v>1763</v>
      </c>
      <c r="C475" t="s">
        <v>1194</v>
      </c>
      <c r="D475" t="s">
        <v>55</v>
      </c>
      <c r="E475" t="s">
        <v>1195</v>
      </c>
      <c r="F475" t="str">
        <f>"201511020442"</f>
        <v>201511020442</v>
      </c>
      <c r="G475" t="s">
        <v>44</v>
      </c>
      <c r="H475" t="s">
        <v>26</v>
      </c>
      <c r="I475">
        <v>528</v>
      </c>
      <c r="J475" t="s">
        <v>21</v>
      </c>
      <c r="M475">
        <v>1476</v>
      </c>
    </row>
    <row r="476" spans="1:13" x14ac:dyDescent="0.25">
      <c r="A476">
        <v>470</v>
      </c>
      <c r="B476">
        <v>9270</v>
      </c>
      <c r="C476" t="s">
        <v>1196</v>
      </c>
      <c r="D476" t="s">
        <v>42</v>
      </c>
      <c r="E476" t="s">
        <v>1197</v>
      </c>
      <c r="F476" t="str">
        <f>"201102000982"</f>
        <v>201102000982</v>
      </c>
      <c r="G476" t="s">
        <v>1198</v>
      </c>
      <c r="H476" t="s">
        <v>125</v>
      </c>
      <c r="I476">
        <v>638</v>
      </c>
      <c r="J476" t="s">
        <v>21</v>
      </c>
      <c r="M476">
        <v>1708.3</v>
      </c>
    </row>
    <row r="477" spans="1:13" x14ac:dyDescent="0.25">
      <c r="A477">
        <v>471</v>
      </c>
      <c r="B477">
        <v>1215</v>
      </c>
      <c r="C477" t="s">
        <v>1199</v>
      </c>
      <c r="D477" t="s">
        <v>583</v>
      </c>
      <c r="E477" t="s">
        <v>1200</v>
      </c>
      <c r="F477" t="str">
        <f>"00016639"</f>
        <v>00016639</v>
      </c>
      <c r="G477" t="s">
        <v>260</v>
      </c>
      <c r="H477" t="s">
        <v>26</v>
      </c>
      <c r="I477">
        <v>539</v>
      </c>
      <c r="J477" t="s">
        <v>21</v>
      </c>
      <c r="M477">
        <v>1489.5</v>
      </c>
    </row>
    <row r="478" spans="1:13" x14ac:dyDescent="0.25">
      <c r="A478">
        <v>472</v>
      </c>
      <c r="B478">
        <v>3824</v>
      </c>
      <c r="C478" t="s">
        <v>1201</v>
      </c>
      <c r="D478" t="s">
        <v>115</v>
      </c>
      <c r="E478" t="s">
        <v>1202</v>
      </c>
      <c r="F478" t="str">
        <f>"201511005813"</f>
        <v>201511005813</v>
      </c>
      <c r="G478" t="s">
        <v>140</v>
      </c>
      <c r="H478" t="s">
        <v>87</v>
      </c>
      <c r="I478">
        <v>378</v>
      </c>
      <c r="J478" t="s">
        <v>21</v>
      </c>
      <c r="M478">
        <v>1509.6</v>
      </c>
    </row>
    <row r="479" spans="1:13" x14ac:dyDescent="0.25">
      <c r="A479">
        <v>473</v>
      </c>
      <c r="B479">
        <v>3758</v>
      </c>
      <c r="C479" t="s">
        <v>1203</v>
      </c>
      <c r="D479" t="s">
        <v>33</v>
      </c>
      <c r="E479" t="s">
        <v>1204</v>
      </c>
      <c r="F479" t="str">
        <f>"201511010797"</f>
        <v>201511010797</v>
      </c>
      <c r="G479" t="s">
        <v>1205</v>
      </c>
      <c r="H479" t="s">
        <v>26</v>
      </c>
      <c r="I479">
        <v>513</v>
      </c>
      <c r="J479" t="s">
        <v>21</v>
      </c>
      <c r="M479">
        <v>1605.6</v>
      </c>
    </row>
    <row r="480" spans="1:13" x14ac:dyDescent="0.25">
      <c r="A480">
        <v>474</v>
      </c>
      <c r="B480">
        <v>2409</v>
      </c>
      <c r="C480" t="s">
        <v>1206</v>
      </c>
      <c r="D480" t="s">
        <v>70</v>
      </c>
      <c r="E480" t="s">
        <v>1207</v>
      </c>
      <c r="F480" t="str">
        <f>"201102000835"</f>
        <v>201102000835</v>
      </c>
      <c r="G480" t="s">
        <v>124</v>
      </c>
      <c r="H480" t="s">
        <v>87</v>
      </c>
      <c r="I480">
        <v>388</v>
      </c>
      <c r="J480" t="s">
        <v>21</v>
      </c>
      <c r="L480" t="s">
        <v>53</v>
      </c>
      <c r="M480">
        <v>1166.3</v>
      </c>
    </row>
    <row r="481" spans="1:13" x14ac:dyDescent="0.25">
      <c r="A481">
        <v>475</v>
      </c>
      <c r="B481">
        <v>3925</v>
      </c>
      <c r="C481" t="s">
        <v>1208</v>
      </c>
      <c r="D481" t="s">
        <v>135</v>
      </c>
      <c r="E481" t="s">
        <v>1209</v>
      </c>
      <c r="F481" t="str">
        <f>"00086446"</f>
        <v>00086446</v>
      </c>
      <c r="G481" t="s">
        <v>480</v>
      </c>
      <c r="H481" t="s">
        <v>26</v>
      </c>
      <c r="I481">
        <v>485</v>
      </c>
      <c r="J481" t="s">
        <v>21</v>
      </c>
      <c r="K481">
        <v>8</v>
      </c>
      <c r="L481" t="s">
        <v>36</v>
      </c>
      <c r="M481">
        <v>724.9</v>
      </c>
    </row>
    <row r="482" spans="1:13" x14ac:dyDescent="0.25">
      <c r="A482">
        <v>476</v>
      </c>
      <c r="B482">
        <v>1544</v>
      </c>
      <c r="C482" t="s">
        <v>1210</v>
      </c>
      <c r="D482" t="s">
        <v>196</v>
      </c>
      <c r="E482" t="s">
        <v>1211</v>
      </c>
      <c r="F482" t="str">
        <f>"00033009"</f>
        <v>00033009</v>
      </c>
      <c r="G482" t="s">
        <v>1212</v>
      </c>
      <c r="H482" t="s">
        <v>26</v>
      </c>
      <c r="I482">
        <v>553</v>
      </c>
      <c r="J482" t="s">
        <v>21</v>
      </c>
      <c r="K482">
        <v>7</v>
      </c>
      <c r="M482">
        <v>927.3</v>
      </c>
    </row>
    <row r="483" spans="1:13" x14ac:dyDescent="0.25">
      <c r="A483">
        <v>477</v>
      </c>
      <c r="B483">
        <v>3543</v>
      </c>
      <c r="C483" t="s">
        <v>1213</v>
      </c>
      <c r="D483" t="s">
        <v>17</v>
      </c>
      <c r="E483" t="s">
        <v>1214</v>
      </c>
      <c r="F483" t="str">
        <f>"00093216"</f>
        <v>00093216</v>
      </c>
      <c r="G483" t="s">
        <v>521</v>
      </c>
      <c r="H483" t="s">
        <v>26</v>
      </c>
      <c r="I483">
        <v>499</v>
      </c>
      <c r="J483" t="s">
        <v>21</v>
      </c>
      <c r="L483" t="s">
        <v>36</v>
      </c>
      <c r="M483">
        <v>1164.0999999999999</v>
      </c>
    </row>
    <row r="484" spans="1:13" x14ac:dyDescent="0.25">
      <c r="A484">
        <v>478</v>
      </c>
      <c r="B484">
        <v>3546</v>
      </c>
      <c r="C484" t="s">
        <v>1215</v>
      </c>
      <c r="D484" t="s">
        <v>1174</v>
      </c>
      <c r="E484" t="s">
        <v>1216</v>
      </c>
      <c r="F484" t="str">
        <f>"201102000527"</f>
        <v>201102000527</v>
      </c>
      <c r="G484" t="s">
        <v>521</v>
      </c>
      <c r="H484" t="s">
        <v>110</v>
      </c>
      <c r="I484">
        <v>453</v>
      </c>
      <c r="J484" t="s">
        <v>21</v>
      </c>
      <c r="L484" t="s">
        <v>53</v>
      </c>
      <c r="M484">
        <v>1187.4000000000001</v>
      </c>
    </row>
    <row r="485" spans="1:13" x14ac:dyDescent="0.25">
      <c r="A485">
        <v>479</v>
      </c>
      <c r="B485">
        <v>2374</v>
      </c>
      <c r="C485" t="s">
        <v>1217</v>
      </c>
      <c r="D485" t="s">
        <v>1218</v>
      </c>
      <c r="E485" t="s">
        <v>1219</v>
      </c>
      <c r="F485" t="str">
        <f>"201511028842"</f>
        <v>201511028842</v>
      </c>
      <c r="G485" t="s">
        <v>553</v>
      </c>
      <c r="H485" t="s">
        <v>87</v>
      </c>
      <c r="I485">
        <v>377</v>
      </c>
      <c r="J485" t="s">
        <v>21</v>
      </c>
      <c r="M485">
        <v>1537.6</v>
      </c>
    </row>
    <row r="486" spans="1:13" x14ac:dyDescent="0.25">
      <c r="A486">
        <v>480</v>
      </c>
      <c r="B486">
        <v>6839</v>
      </c>
      <c r="C486" t="s">
        <v>1220</v>
      </c>
      <c r="D486" t="s">
        <v>1221</v>
      </c>
      <c r="E486" t="s">
        <v>1222</v>
      </c>
      <c r="F486" t="str">
        <f>"201511036672"</f>
        <v>201511036672</v>
      </c>
      <c r="G486" t="s">
        <v>438</v>
      </c>
      <c r="H486" t="s">
        <v>87</v>
      </c>
      <c r="I486">
        <v>382</v>
      </c>
      <c r="J486" t="s">
        <v>21</v>
      </c>
      <c r="K486">
        <v>6</v>
      </c>
      <c r="L486" t="s">
        <v>740</v>
      </c>
      <c r="M486">
        <v>895.4</v>
      </c>
    </row>
    <row r="487" spans="1:13" x14ac:dyDescent="0.25">
      <c r="A487">
        <v>481</v>
      </c>
      <c r="B487">
        <v>7652</v>
      </c>
      <c r="C487" t="s">
        <v>1223</v>
      </c>
      <c r="D487" t="s">
        <v>256</v>
      </c>
      <c r="E487" t="s">
        <v>1224</v>
      </c>
      <c r="F487" t="str">
        <f>"00028083"</f>
        <v>00028083</v>
      </c>
      <c r="G487" t="s">
        <v>1225</v>
      </c>
      <c r="H487" t="s">
        <v>160</v>
      </c>
      <c r="I487">
        <v>367</v>
      </c>
      <c r="J487" t="s">
        <v>21</v>
      </c>
      <c r="M487">
        <v>1485.5</v>
      </c>
    </row>
    <row r="488" spans="1:13" x14ac:dyDescent="0.25">
      <c r="A488">
        <v>482</v>
      </c>
      <c r="B488">
        <v>8507</v>
      </c>
      <c r="C488" t="s">
        <v>1226</v>
      </c>
      <c r="D488" t="s">
        <v>256</v>
      </c>
      <c r="E488" t="s">
        <v>1227</v>
      </c>
      <c r="F488" t="str">
        <f>"00003822"</f>
        <v>00003822</v>
      </c>
      <c r="G488" t="s">
        <v>1228</v>
      </c>
      <c r="H488" t="s">
        <v>26</v>
      </c>
      <c r="I488">
        <v>551</v>
      </c>
      <c r="J488" t="s">
        <v>21</v>
      </c>
      <c r="M488">
        <v>1633.5</v>
      </c>
    </row>
    <row r="489" spans="1:13" x14ac:dyDescent="0.25">
      <c r="A489">
        <v>483</v>
      </c>
      <c r="B489">
        <v>3908</v>
      </c>
      <c r="C489" t="s">
        <v>1229</v>
      </c>
      <c r="D489" t="s">
        <v>119</v>
      </c>
      <c r="E489" t="s">
        <v>1230</v>
      </c>
      <c r="F489" t="str">
        <f>"201510002508"</f>
        <v>201510002508</v>
      </c>
      <c r="G489" t="s">
        <v>113</v>
      </c>
      <c r="H489" t="s">
        <v>26</v>
      </c>
      <c r="I489">
        <v>483</v>
      </c>
      <c r="J489" t="s">
        <v>21</v>
      </c>
      <c r="L489" t="s">
        <v>65</v>
      </c>
      <c r="M489">
        <v>900.1</v>
      </c>
    </row>
    <row r="490" spans="1:13" x14ac:dyDescent="0.25">
      <c r="A490">
        <v>484</v>
      </c>
      <c r="B490">
        <v>5594</v>
      </c>
      <c r="C490" t="s">
        <v>1231</v>
      </c>
      <c r="D490" t="s">
        <v>196</v>
      </c>
      <c r="E490" t="s">
        <v>1232</v>
      </c>
      <c r="F490" t="str">
        <f>"00041800"</f>
        <v>00041800</v>
      </c>
      <c r="G490" t="s">
        <v>1205</v>
      </c>
      <c r="H490" t="s">
        <v>26</v>
      </c>
      <c r="I490">
        <v>513</v>
      </c>
      <c r="J490" t="s">
        <v>21</v>
      </c>
      <c r="L490" t="s">
        <v>53</v>
      </c>
      <c r="M490">
        <v>1045.5999999999999</v>
      </c>
    </row>
    <row r="491" spans="1:13" x14ac:dyDescent="0.25">
      <c r="A491">
        <v>485</v>
      </c>
      <c r="B491">
        <v>6191</v>
      </c>
      <c r="C491" t="s">
        <v>1233</v>
      </c>
      <c r="D491" t="s">
        <v>55</v>
      </c>
      <c r="E491" t="s">
        <v>1234</v>
      </c>
      <c r="F491" t="str">
        <f>"200804000051"</f>
        <v>200804000051</v>
      </c>
      <c r="G491" t="s">
        <v>40</v>
      </c>
      <c r="H491" t="s">
        <v>87</v>
      </c>
      <c r="I491">
        <v>405</v>
      </c>
      <c r="J491" t="s">
        <v>21</v>
      </c>
      <c r="L491" t="s">
        <v>53</v>
      </c>
      <c r="M491">
        <v>1275.5999999999999</v>
      </c>
    </row>
    <row r="492" spans="1:13" x14ac:dyDescent="0.25">
      <c r="A492">
        <v>486</v>
      </c>
      <c r="B492">
        <v>1379</v>
      </c>
      <c r="C492" t="s">
        <v>1235</v>
      </c>
      <c r="D492" t="s">
        <v>62</v>
      </c>
      <c r="E492" t="s">
        <v>1236</v>
      </c>
      <c r="F492" t="str">
        <f>"201102000565"</f>
        <v>201102000565</v>
      </c>
      <c r="G492" t="s">
        <v>25</v>
      </c>
      <c r="H492" t="s">
        <v>26</v>
      </c>
      <c r="I492">
        <v>540</v>
      </c>
      <c r="J492" t="s">
        <v>21</v>
      </c>
      <c r="M492">
        <v>1483.6</v>
      </c>
    </row>
    <row r="493" spans="1:13" x14ac:dyDescent="0.25">
      <c r="A493">
        <v>487</v>
      </c>
      <c r="B493">
        <v>6581</v>
      </c>
      <c r="C493" t="s">
        <v>1237</v>
      </c>
      <c r="D493" t="s">
        <v>50</v>
      </c>
      <c r="E493" t="s">
        <v>1238</v>
      </c>
      <c r="F493" t="str">
        <f>"00049080"</f>
        <v>00049080</v>
      </c>
      <c r="G493" t="s">
        <v>164</v>
      </c>
      <c r="H493" t="s">
        <v>26</v>
      </c>
      <c r="I493">
        <v>530</v>
      </c>
      <c r="J493" t="s">
        <v>21</v>
      </c>
      <c r="L493" t="s">
        <v>65</v>
      </c>
      <c r="M493">
        <v>944.1</v>
      </c>
    </row>
    <row r="494" spans="1:13" x14ac:dyDescent="0.25">
      <c r="A494">
        <v>488</v>
      </c>
      <c r="B494">
        <v>4882</v>
      </c>
      <c r="C494" t="s">
        <v>1239</v>
      </c>
      <c r="D494" t="s">
        <v>1240</v>
      </c>
      <c r="E494" t="s">
        <v>1241</v>
      </c>
      <c r="F494" t="str">
        <f>"00043917"</f>
        <v>00043917</v>
      </c>
      <c r="G494" t="s">
        <v>68</v>
      </c>
      <c r="H494" t="s">
        <v>125</v>
      </c>
      <c r="I494">
        <v>635</v>
      </c>
      <c r="J494" t="s">
        <v>21</v>
      </c>
      <c r="L494" t="s">
        <v>36</v>
      </c>
      <c r="M494">
        <v>1615</v>
      </c>
    </row>
    <row r="495" spans="1:13" x14ac:dyDescent="0.25">
      <c r="A495">
        <v>489</v>
      </c>
      <c r="B495">
        <v>112</v>
      </c>
      <c r="C495" t="s">
        <v>1242</v>
      </c>
      <c r="D495" t="s">
        <v>104</v>
      </c>
      <c r="E495" t="s">
        <v>1243</v>
      </c>
      <c r="F495" t="str">
        <f>"00015539"</f>
        <v>00015539</v>
      </c>
      <c r="G495" t="s">
        <v>79</v>
      </c>
      <c r="H495" t="s">
        <v>26</v>
      </c>
      <c r="I495">
        <v>520</v>
      </c>
      <c r="J495" t="s">
        <v>21</v>
      </c>
      <c r="L495" t="s">
        <v>36</v>
      </c>
      <c r="M495">
        <v>1270</v>
      </c>
    </row>
    <row r="496" spans="1:13" x14ac:dyDescent="0.25">
      <c r="A496">
        <v>490</v>
      </c>
      <c r="B496">
        <v>5102</v>
      </c>
      <c r="C496" t="s">
        <v>1244</v>
      </c>
      <c r="D496" t="s">
        <v>17</v>
      </c>
      <c r="E496" t="s">
        <v>1245</v>
      </c>
      <c r="F496" t="str">
        <f>"201511026787"</f>
        <v>201511026787</v>
      </c>
      <c r="G496" t="s">
        <v>40</v>
      </c>
      <c r="H496" t="s">
        <v>26</v>
      </c>
      <c r="I496">
        <v>519</v>
      </c>
      <c r="J496" t="s">
        <v>21</v>
      </c>
      <c r="L496" t="s">
        <v>36</v>
      </c>
      <c r="M496">
        <v>899.8</v>
      </c>
    </row>
    <row r="497" spans="1:13" x14ac:dyDescent="0.25">
      <c r="A497">
        <v>491</v>
      </c>
      <c r="B497">
        <v>7625</v>
      </c>
      <c r="C497" t="s">
        <v>1246</v>
      </c>
      <c r="D497" t="s">
        <v>42</v>
      </c>
      <c r="E497" t="s">
        <v>1247</v>
      </c>
      <c r="F497" t="str">
        <f>"201511024861"</f>
        <v>201511024861</v>
      </c>
      <c r="G497" t="s">
        <v>93</v>
      </c>
      <c r="H497" t="s">
        <v>87</v>
      </c>
      <c r="I497">
        <v>431</v>
      </c>
      <c r="J497" t="s">
        <v>21</v>
      </c>
      <c r="L497" t="s">
        <v>53</v>
      </c>
      <c r="M497">
        <v>1188.0999999999999</v>
      </c>
    </row>
    <row r="498" spans="1:13" x14ac:dyDescent="0.25">
      <c r="A498">
        <v>492</v>
      </c>
      <c r="B498">
        <v>940</v>
      </c>
      <c r="C498" t="s">
        <v>1248</v>
      </c>
      <c r="D498" t="s">
        <v>17</v>
      </c>
      <c r="E498" t="s">
        <v>1249</v>
      </c>
      <c r="F498" t="str">
        <f>"201510003957"</f>
        <v>201510003957</v>
      </c>
      <c r="G498" t="s">
        <v>106</v>
      </c>
      <c r="H498" t="s">
        <v>26</v>
      </c>
      <c r="I498">
        <v>495</v>
      </c>
      <c r="J498" t="s">
        <v>21</v>
      </c>
      <c r="L498" t="s">
        <v>53</v>
      </c>
      <c r="M498">
        <v>1238.7</v>
      </c>
    </row>
    <row r="499" spans="1:13" x14ac:dyDescent="0.25">
      <c r="A499">
        <v>493</v>
      </c>
      <c r="B499">
        <v>3355</v>
      </c>
      <c r="C499" t="s">
        <v>1250</v>
      </c>
      <c r="D499" t="s">
        <v>42</v>
      </c>
      <c r="E499" t="s">
        <v>1251</v>
      </c>
      <c r="F499" t="str">
        <f>"201510004723"</f>
        <v>201510004723</v>
      </c>
      <c r="G499" t="s">
        <v>371</v>
      </c>
      <c r="H499" t="s">
        <v>26</v>
      </c>
      <c r="I499">
        <v>506</v>
      </c>
      <c r="J499" t="s">
        <v>21</v>
      </c>
      <c r="M499">
        <v>1487</v>
      </c>
    </row>
    <row r="500" spans="1:13" x14ac:dyDescent="0.25">
      <c r="A500">
        <v>494</v>
      </c>
      <c r="B500">
        <v>2152</v>
      </c>
      <c r="C500" t="s">
        <v>1252</v>
      </c>
      <c r="D500" t="s">
        <v>115</v>
      </c>
      <c r="E500" t="s">
        <v>1253</v>
      </c>
      <c r="F500" t="str">
        <f>"201004000045"</f>
        <v>201004000045</v>
      </c>
      <c r="G500" t="s">
        <v>1139</v>
      </c>
      <c r="H500" t="s">
        <v>125</v>
      </c>
      <c r="I500">
        <v>631</v>
      </c>
      <c r="J500" t="s">
        <v>21</v>
      </c>
      <c r="M500">
        <v>1723.8</v>
      </c>
    </row>
    <row r="501" spans="1:13" x14ac:dyDescent="0.25">
      <c r="A501">
        <v>495</v>
      </c>
      <c r="B501">
        <v>9048</v>
      </c>
      <c r="C501" t="s">
        <v>1254</v>
      </c>
      <c r="D501" t="s">
        <v>115</v>
      </c>
      <c r="E501" t="s">
        <v>1255</v>
      </c>
      <c r="F501" t="str">
        <f>"201511038360"</f>
        <v>201511038360</v>
      </c>
      <c r="G501" t="s">
        <v>251</v>
      </c>
      <c r="H501" t="s">
        <v>26</v>
      </c>
      <c r="I501">
        <v>514</v>
      </c>
      <c r="J501" t="s">
        <v>21</v>
      </c>
      <c r="L501" t="s">
        <v>165</v>
      </c>
      <c r="M501">
        <v>1408.6</v>
      </c>
    </row>
    <row r="502" spans="1:13" x14ac:dyDescent="0.25">
      <c r="A502">
        <v>496</v>
      </c>
      <c r="B502">
        <v>5303</v>
      </c>
      <c r="C502" t="s">
        <v>1256</v>
      </c>
      <c r="D502" t="s">
        <v>193</v>
      </c>
      <c r="E502" t="s">
        <v>1257</v>
      </c>
      <c r="F502" t="str">
        <f>"201007000126"</f>
        <v>201007000126</v>
      </c>
      <c r="G502" t="s">
        <v>697</v>
      </c>
      <c r="H502" t="s">
        <v>26</v>
      </c>
      <c r="I502">
        <v>531</v>
      </c>
      <c r="J502" t="s">
        <v>21</v>
      </c>
      <c r="M502">
        <v>1747.9</v>
      </c>
    </row>
    <row r="503" spans="1:13" x14ac:dyDescent="0.25">
      <c r="A503">
        <v>497</v>
      </c>
      <c r="B503">
        <v>581</v>
      </c>
      <c r="C503" t="s">
        <v>1258</v>
      </c>
      <c r="D503" t="s">
        <v>115</v>
      </c>
      <c r="E503" t="s">
        <v>1259</v>
      </c>
      <c r="F503" t="str">
        <f>"201511030749"</f>
        <v>201511030749</v>
      </c>
      <c r="G503" t="s">
        <v>480</v>
      </c>
      <c r="H503" t="s">
        <v>26</v>
      </c>
      <c r="I503">
        <v>485</v>
      </c>
      <c r="J503" t="s">
        <v>21</v>
      </c>
      <c r="L503" t="s">
        <v>65</v>
      </c>
      <c r="M503">
        <v>899</v>
      </c>
    </row>
    <row r="504" spans="1:13" x14ac:dyDescent="0.25">
      <c r="A504">
        <v>498</v>
      </c>
      <c r="B504">
        <v>965</v>
      </c>
      <c r="C504" t="s">
        <v>1260</v>
      </c>
      <c r="D504" t="s">
        <v>55</v>
      </c>
      <c r="E504" t="s">
        <v>1261</v>
      </c>
      <c r="F504" t="str">
        <f>"201511013823"</f>
        <v>201511013823</v>
      </c>
      <c r="G504" t="s">
        <v>260</v>
      </c>
      <c r="H504" t="s">
        <v>26</v>
      </c>
      <c r="I504">
        <v>539</v>
      </c>
      <c r="J504" t="s">
        <v>21</v>
      </c>
      <c r="L504" t="s">
        <v>53</v>
      </c>
      <c r="M504">
        <v>1085.8</v>
      </c>
    </row>
    <row r="505" spans="1:13" x14ac:dyDescent="0.25">
      <c r="A505">
        <v>499</v>
      </c>
      <c r="B505">
        <v>745</v>
      </c>
      <c r="C505" t="s">
        <v>1262</v>
      </c>
      <c r="D505" t="s">
        <v>28</v>
      </c>
      <c r="E505" t="s">
        <v>1263</v>
      </c>
      <c r="F505" t="str">
        <f>"201510002723"</f>
        <v>201510002723</v>
      </c>
      <c r="G505" t="s">
        <v>521</v>
      </c>
      <c r="H505" t="s">
        <v>20</v>
      </c>
      <c r="I505">
        <v>579</v>
      </c>
      <c r="J505" t="s">
        <v>21</v>
      </c>
      <c r="M505">
        <v>1370.4</v>
      </c>
    </row>
    <row r="506" spans="1:13" x14ac:dyDescent="0.25">
      <c r="A506">
        <v>500</v>
      </c>
      <c r="B506">
        <v>3181</v>
      </c>
      <c r="C506" t="s">
        <v>1264</v>
      </c>
      <c r="D506" t="s">
        <v>235</v>
      </c>
      <c r="E506" t="s">
        <v>1265</v>
      </c>
      <c r="F506" t="str">
        <f>"00021938"</f>
        <v>00021938</v>
      </c>
      <c r="G506" t="s">
        <v>79</v>
      </c>
      <c r="H506" t="s">
        <v>26</v>
      </c>
      <c r="I506">
        <v>520</v>
      </c>
      <c r="J506" t="s">
        <v>21</v>
      </c>
      <c r="L506" t="s">
        <v>36</v>
      </c>
      <c r="M506">
        <v>1141.5</v>
      </c>
    </row>
    <row r="507" spans="1:13" x14ac:dyDescent="0.25">
      <c r="A507">
        <v>501</v>
      </c>
      <c r="B507">
        <v>5078</v>
      </c>
      <c r="C507" t="s">
        <v>1266</v>
      </c>
      <c r="D507" t="s">
        <v>55</v>
      </c>
      <c r="E507" t="s">
        <v>1267</v>
      </c>
      <c r="F507" t="str">
        <f>"201511032626"</f>
        <v>201511032626</v>
      </c>
      <c r="G507" t="s">
        <v>1268</v>
      </c>
      <c r="H507" t="s">
        <v>26</v>
      </c>
      <c r="I507">
        <v>534</v>
      </c>
      <c r="J507" t="s">
        <v>21</v>
      </c>
      <c r="M507">
        <v>1456.8</v>
      </c>
    </row>
    <row r="508" spans="1:13" x14ac:dyDescent="0.25">
      <c r="A508">
        <v>502</v>
      </c>
      <c r="B508">
        <v>31</v>
      </c>
      <c r="C508" t="s">
        <v>1269</v>
      </c>
      <c r="D508" t="s">
        <v>1270</v>
      </c>
      <c r="E508" t="s">
        <v>1271</v>
      </c>
      <c r="F508" t="str">
        <f>"201510002390"</f>
        <v>201510002390</v>
      </c>
      <c r="G508" t="s">
        <v>30</v>
      </c>
      <c r="H508" t="s">
        <v>87</v>
      </c>
      <c r="I508">
        <v>396</v>
      </c>
      <c r="J508" t="s">
        <v>21</v>
      </c>
      <c r="L508" t="s">
        <v>1272</v>
      </c>
      <c r="M508">
        <v>963.3</v>
      </c>
    </row>
    <row r="509" spans="1:13" x14ac:dyDescent="0.25">
      <c r="A509">
        <v>503</v>
      </c>
      <c r="B509">
        <v>4516</v>
      </c>
      <c r="C509" t="s">
        <v>1273</v>
      </c>
      <c r="D509" t="s">
        <v>1274</v>
      </c>
      <c r="E509" t="s">
        <v>1275</v>
      </c>
      <c r="F509" t="str">
        <f>"201511030244"</f>
        <v>201511030244</v>
      </c>
      <c r="G509" t="s">
        <v>521</v>
      </c>
      <c r="H509" t="s">
        <v>26</v>
      </c>
      <c r="I509">
        <v>499</v>
      </c>
      <c r="J509" t="s">
        <v>21</v>
      </c>
      <c r="M509">
        <v>1702</v>
      </c>
    </row>
    <row r="510" spans="1:13" x14ac:dyDescent="0.25">
      <c r="A510">
        <v>504</v>
      </c>
      <c r="B510">
        <v>8676</v>
      </c>
      <c r="C510" t="s">
        <v>1276</v>
      </c>
      <c r="D510" t="s">
        <v>17</v>
      </c>
      <c r="E510" t="s">
        <v>1277</v>
      </c>
      <c r="F510" t="str">
        <f>"201511037114"</f>
        <v>201511037114</v>
      </c>
      <c r="G510" t="s">
        <v>113</v>
      </c>
      <c r="H510" t="s">
        <v>26</v>
      </c>
      <c r="I510">
        <v>483</v>
      </c>
      <c r="J510" t="s">
        <v>21</v>
      </c>
      <c r="L510" t="s">
        <v>165</v>
      </c>
      <c r="M510">
        <v>742.5</v>
      </c>
    </row>
    <row r="511" spans="1:13" x14ac:dyDescent="0.25">
      <c r="A511">
        <v>505</v>
      </c>
      <c r="B511">
        <v>7928</v>
      </c>
      <c r="C511" t="s">
        <v>1278</v>
      </c>
      <c r="D511" t="s">
        <v>17</v>
      </c>
      <c r="E511" t="s">
        <v>1279</v>
      </c>
      <c r="F511" t="str">
        <f>"201511029152"</f>
        <v>201511029152</v>
      </c>
      <c r="G511" t="s">
        <v>284</v>
      </c>
      <c r="H511" t="s">
        <v>87</v>
      </c>
      <c r="I511">
        <v>398</v>
      </c>
      <c r="J511" t="s">
        <v>21</v>
      </c>
      <c r="M511">
        <v>1646.8</v>
      </c>
    </row>
    <row r="512" spans="1:13" x14ac:dyDescent="0.25">
      <c r="A512">
        <v>506</v>
      </c>
      <c r="B512">
        <v>3888</v>
      </c>
      <c r="C512" t="s">
        <v>1280</v>
      </c>
      <c r="D512" t="s">
        <v>17</v>
      </c>
      <c r="E512" t="s">
        <v>1281</v>
      </c>
      <c r="F512" t="str">
        <f>"00095382"</f>
        <v>00095382</v>
      </c>
      <c r="G512" t="s">
        <v>420</v>
      </c>
      <c r="H512" t="s">
        <v>1282</v>
      </c>
      <c r="I512">
        <v>629</v>
      </c>
      <c r="J512" t="s">
        <v>21</v>
      </c>
      <c r="K512">
        <v>6</v>
      </c>
      <c r="M512">
        <v>1411</v>
      </c>
    </row>
    <row r="513" spans="1:13" x14ac:dyDescent="0.25">
      <c r="A513">
        <v>507</v>
      </c>
      <c r="B513">
        <v>4847</v>
      </c>
      <c r="C513" t="s">
        <v>1283</v>
      </c>
      <c r="D513" t="s">
        <v>62</v>
      </c>
      <c r="E513" t="s">
        <v>1284</v>
      </c>
      <c r="F513" t="str">
        <f>"00098626"</f>
        <v>00098626</v>
      </c>
      <c r="G513" t="s">
        <v>240</v>
      </c>
      <c r="H513" t="s">
        <v>26</v>
      </c>
      <c r="I513">
        <v>497</v>
      </c>
      <c r="J513" t="s">
        <v>21</v>
      </c>
      <c r="L513" t="s">
        <v>36</v>
      </c>
      <c r="M513">
        <v>1297.8</v>
      </c>
    </row>
    <row r="514" spans="1:13" x14ac:dyDescent="0.25">
      <c r="A514">
        <v>508</v>
      </c>
      <c r="B514">
        <v>9084</v>
      </c>
      <c r="C514" t="s">
        <v>1285</v>
      </c>
      <c r="D514" t="s">
        <v>62</v>
      </c>
      <c r="E514" t="s">
        <v>1286</v>
      </c>
      <c r="F514" t="str">
        <f>"00047800"</f>
        <v>00047800</v>
      </c>
      <c r="G514" t="s">
        <v>1287</v>
      </c>
      <c r="H514" t="s">
        <v>26</v>
      </c>
      <c r="I514">
        <v>488</v>
      </c>
      <c r="J514" t="s">
        <v>21</v>
      </c>
      <c r="M514">
        <v>1588</v>
      </c>
    </row>
    <row r="515" spans="1:13" x14ac:dyDescent="0.25">
      <c r="A515">
        <v>509</v>
      </c>
      <c r="B515">
        <v>1289</v>
      </c>
      <c r="C515" t="s">
        <v>1288</v>
      </c>
      <c r="D515" t="s">
        <v>162</v>
      </c>
      <c r="E515" t="s">
        <v>1289</v>
      </c>
      <c r="F515" t="str">
        <f>"200802009542"</f>
        <v>200802009542</v>
      </c>
      <c r="G515" t="s">
        <v>321</v>
      </c>
      <c r="H515" t="s">
        <v>315</v>
      </c>
      <c r="I515">
        <v>436</v>
      </c>
      <c r="J515" t="s">
        <v>21</v>
      </c>
      <c r="M515">
        <v>1793</v>
      </c>
    </row>
    <row r="516" spans="1:13" x14ac:dyDescent="0.25">
      <c r="A516">
        <v>510</v>
      </c>
      <c r="B516">
        <v>656</v>
      </c>
      <c r="C516" t="s">
        <v>1290</v>
      </c>
      <c r="D516" t="s">
        <v>138</v>
      </c>
      <c r="E516" t="s">
        <v>1291</v>
      </c>
      <c r="F516" t="str">
        <f>"201511039612"</f>
        <v>201511039612</v>
      </c>
      <c r="G516" t="s">
        <v>251</v>
      </c>
      <c r="H516" t="s">
        <v>26</v>
      </c>
      <c r="I516">
        <v>514</v>
      </c>
      <c r="J516" t="s">
        <v>21</v>
      </c>
      <c r="M516">
        <v>1480.8</v>
      </c>
    </row>
    <row r="517" spans="1:13" x14ac:dyDescent="0.25">
      <c r="A517">
        <v>511</v>
      </c>
      <c r="B517">
        <v>175</v>
      </c>
      <c r="C517" t="s">
        <v>1292</v>
      </c>
      <c r="D517" t="s">
        <v>55</v>
      </c>
      <c r="E517" t="s">
        <v>1293</v>
      </c>
      <c r="F517" t="str">
        <f>"201511025536"</f>
        <v>201511025536</v>
      </c>
      <c r="G517" t="s">
        <v>414</v>
      </c>
      <c r="H517" t="s">
        <v>26</v>
      </c>
      <c r="I517">
        <v>512</v>
      </c>
      <c r="J517" t="s">
        <v>21</v>
      </c>
      <c r="K517">
        <v>8</v>
      </c>
      <c r="L517" t="s">
        <v>53</v>
      </c>
      <c r="M517">
        <v>1148.7</v>
      </c>
    </row>
    <row r="518" spans="1:13" x14ac:dyDescent="0.25">
      <c r="A518">
        <v>512</v>
      </c>
      <c r="B518">
        <v>5747</v>
      </c>
      <c r="C518" t="s">
        <v>1294</v>
      </c>
      <c r="D518" t="s">
        <v>713</v>
      </c>
      <c r="E518" t="s">
        <v>1295</v>
      </c>
      <c r="F518" t="str">
        <f>"201511032976"</f>
        <v>201511032976</v>
      </c>
      <c r="G518" t="s">
        <v>164</v>
      </c>
      <c r="H518" t="s">
        <v>26</v>
      </c>
      <c r="I518">
        <v>530</v>
      </c>
      <c r="J518" t="s">
        <v>21</v>
      </c>
      <c r="L518" t="s">
        <v>53</v>
      </c>
      <c r="M518">
        <v>1081.7</v>
      </c>
    </row>
    <row r="519" spans="1:13" x14ac:dyDescent="0.25">
      <c r="A519">
        <v>513</v>
      </c>
      <c r="B519">
        <v>9052</v>
      </c>
      <c r="C519" t="s">
        <v>1296</v>
      </c>
      <c r="D519" t="s">
        <v>81</v>
      </c>
      <c r="E519" t="s">
        <v>1297</v>
      </c>
      <c r="F519" t="str">
        <f>"201412005534"</f>
        <v>201412005534</v>
      </c>
      <c r="G519" t="s">
        <v>521</v>
      </c>
      <c r="H519" t="s">
        <v>26</v>
      </c>
      <c r="I519">
        <v>499</v>
      </c>
      <c r="J519" t="s">
        <v>21</v>
      </c>
      <c r="L519" t="s">
        <v>165</v>
      </c>
      <c r="M519">
        <v>1432</v>
      </c>
    </row>
    <row r="520" spans="1:13" x14ac:dyDescent="0.25">
      <c r="A520">
        <v>514</v>
      </c>
      <c r="B520">
        <v>4272</v>
      </c>
      <c r="C520" t="s">
        <v>1298</v>
      </c>
      <c r="D520" t="s">
        <v>115</v>
      </c>
      <c r="E520" t="s">
        <v>1299</v>
      </c>
      <c r="F520" t="str">
        <f>"20160706569"</f>
        <v>20160706569</v>
      </c>
      <c r="G520" t="s">
        <v>472</v>
      </c>
      <c r="H520" t="s">
        <v>26</v>
      </c>
      <c r="I520">
        <v>498</v>
      </c>
      <c r="J520" t="s">
        <v>21</v>
      </c>
      <c r="K520">
        <v>8</v>
      </c>
      <c r="L520" t="s">
        <v>53</v>
      </c>
      <c r="M520">
        <v>1110.2</v>
      </c>
    </row>
    <row r="521" spans="1:13" x14ac:dyDescent="0.25">
      <c r="A521">
        <v>515</v>
      </c>
      <c r="B521">
        <v>583</v>
      </c>
      <c r="C521" t="s">
        <v>1300</v>
      </c>
      <c r="D521" t="s">
        <v>62</v>
      </c>
      <c r="E521" t="s">
        <v>1301</v>
      </c>
      <c r="F521" t="str">
        <f>"201511033887"</f>
        <v>201511033887</v>
      </c>
      <c r="G521" t="s">
        <v>106</v>
      </c>
      <c r="H521" t="s">
        <v>26</v>
      </c>
      <c r="I521">
        <v>495</v>
      </c>
      <c r="J521" t="s">
        <v>21</v>
      </c>
      <c r="M521">
        <v>1676</v>
      </c>
    </row>
    <row r="522" spans="1:13" x14ac:dyDescent="0.25">
      <c r="A522">
        <v>516</v>
      </c>
      <c r="B522">
        <v>7000</v>
      </c>
      <c r="C522" t="s">
        <v>1302</v>
      </c>
      <c r="D522" t="s">
        <v>70</v>
      </c>
      <c r="E522" t="s">
        <v>1303</v>
      </c>
      <c r="F522" t="str">
        <f>"201511015402"</f>
        <v>201511015402</v>
      </c>
      <c r="G522" t="s">
        <v>722</v>
      </c>
      <c r="H522" t="s">
        <v>26</v>
      </c>
      <c r="I522">
        <v>529</v>
      </c>
      <c r="J522" t="s">
        <v>21</v>
      </c>
      <c r="M522">
        <v>1499.5</v>
      </c>
    </row>
    <row r="523" spans="1:13" x14ac:dyDescent="0.25">
      <c r="A523">
        <v>517</v>
      </c>
      <c r="B523">
        <v>1069</v>
      </c>
      <c r="C523" t="s">
        <v>1304</v>
      </c>
      <c r="D523" t="s">
        <v>138</v>
      </c>
      <c r="E523" t="s">
        <v>1305</v>
      </c>
      <c r="F523" t="str">
        <f>"00020428"</f>
        <v>00020428</v>
      </c>
      <c r="G523" t="s">
        <v>164</v>
      </c>
      <c r="H523" t="s">
        <v>26</v>
      </c>
      <c r="I523">
        <v>530</v>
      </c>
      <c r="J523" t="s">
        <v>21</v>
      </c>
      <c r="L523" t="s">
        <v>36</v>
      </c>
      <c r="M523">
        <v>1459.5</v>
      </c>
    </row>
    <row r="524" spans="1:13" x14ac:dyDescent="0.25">
      <c r="A524">
        <v>518</v>
      </c>
      <c r="B524">
        <v>3811</v>
      </c>
      <c r="C524" t="s">
        <v>1306</v>
      </c>
      <c r="D524" t="s">
        <v>138</v>
      </c>
      <c r="E524" t="s">
        <v>1307</v>
      </c>
      <c r="F524" t="str">
        <f>"201102000264"</f>
        <v>201102000264</v>
      </c>
      <c r="G524" t="s">
        <v>540</v>
      </c>
      <c r="H524" t="s">
        <v>20</v>
      </c>
      <c r="I524">
        <v>617</v>
      </c>
      <c r="J524" t="s">
        <v>21</v>
      </c>
      <c r="K524">
        <v>6</v>
      </c>
      <c r="M524">
        <v>1001.5</v>
      </c>
    </row>
    <row r="525" spans="1:13" x14ac:dyDescent="0.25">
      <c r="A525">
        <v>519</v>
      </c>
      <c r="B525">
        <v>1328</v>
      </c>
      <c r="C525" t="s">
        <v>1308</v>
      </c>
      <c r="D525" t="s">
        <v>42</v>
      </c>
      <c r="E525" t="s">
        <v>1309</v>
      </c>
      <c r="F525" t="str">
        <f>"201502001318"</f>
        <v>201502001318</v>
      </c>
      <c r="G525" t="s">
        <v>79</v>
      </c>
      <c r="H525" t="s">
        <v>26</v>
      </c>
      <c r="I525">
        <v>520</v>
      </c>
      <c r="J525" t="s">
        <v>21</v>
      </c>
      <c r="L525" t="s">
        <v>53</v>
      </c>
      <c r="M525">
        <v>1051.9000000000001</v>
      </c>
    </row>
    <row r="526" spans="1:13" x14ac:dyDescent="0.25">
      <c r="A526">
        <v>520</v>
      </c>
      <c r="B526">
        <v>4552</v>
      </c>
      <c r="C526" t="s">
        <v>1310</v>
      </c>
      <c r="D526" t="s">
        <v>50</v>
      </c>
      <c r="E526" t="s">
        <v>1311</v>
      </c>
      <c r="F526" t="str">
        <f>"201102000196"</f>
        <v>201102000196</v>
      </c>
      <c r="G526" t="s">
        <v>1312</v>
      </c>
      <c r="H526" t="s">
        <v>20</v>
      </c>
      <c r="I526">
        <v>566</v>
      </c>
      <c r="J526" t="s">
        <v>21</v>
      </c>
      <c r="M526">
        <v>1272.4000000000001</v>
      </c>
    </row>
    <row r="527" spans="1:13" x14ac:dyDescent="0.25">
      <c r="A527">
        <v>521</v>
      </c>
      <c r="B527">
        <v>382</v>
      </c>
      <c r="C527" t="s">
        <v>1313</v>
      </c>
      <c r="D527" t="s">
        <v>115</v>
      </c>
      <c r="E527" t="s">
        <v>1314</v>
      </c>
      <c r="F527" t="str">
        <f>"201511040416"</f>
        <v>201511040416</v>
      </c>
      <c r="G527" t="s">
        <v>60</v>
      </c>
      <c r="H527" t="s">
        <v>26</v>
      </c>
      <c r="I527">
        <v>484</v>
      </c>
      <c r="J527" t="s">
        <v>21</v>
      </c>
      <c r="K527">
        <v>8</v>
      </c>
      <c r="L527" t="s">
        <v>65</v>
      </c>
      <c r="M527">
        <v>761.2</v>
      </c>
    </row>
    <row r="528" spans="1:13" x14ac:dyDescent="0.25">
      <c r="A528">
        <v>522</v>
      </c>
      <c r="B528">
        <v>2919</v>
      </c>
      <c r="C528" t="s">
        <v>1315</v>
      </c>
      <c r="D528" t="s">
        <v>379</v>
      </c>
      <c r="E528" t="s">
        <v>1316</v>
      </c>
      <c r="F528" t="str">
        <f>"201511007959"</f>
        <v>201511007959</v>
      </c>
      <c r="G528" t="s">
        <v>1317</v>
      </c>
      <c r="H528" t="s">
        <v>26</v>
      </c>
      <c r="I528">
        <v>544</v>
      </c>
      <c r="J528" t="s">
        <v>21</v>
      </c>
      <c r="M528">
        <v>1465</v>
      </c>
    </row>
    <row r="529" spans="1:13" x14ac:dyDescent="0.25">
      <c r="A529">
        <v>523</v>
      </c>
      <c r="B529">
        <v>168</v>
      </c>
      <c r="C529" t="s">
        <v>1318</v>
      </c>
      <c r="D529" t="s">
        <v>50</v>
      </c>
      <c r="E529" t="s">
        <v>1319</v>
      </c>
      <c r="F529" t="str">
        <f>"201510001901"</f>
        <v>201510001901</v>
      </c>
      <c r="G529" t="s">
        <v>292</v>
      </c>
      <c r="H529" t="s">
        <v>26</v>
      </c>
      <c r="I529">
        <v>480</v>
      </c>
      <c r="J529" t="s">
        <v>21</v>
      </c>
      <c r="L529" t="s">
        <v>165</v>
      </c>
      <c r="M529">
        <v>1131.7</v>
      </c>
    </row>
    <row r="530" spans="1:13" x14ac:dyDescent="0.25">
      <c r="A530">
        <v>524</v>
      </c>
      <c r="B530">
        <v>5199</v>
      </c>
      <c r="C530" t="s">
        <v>1320</v>
      </c>
      <c r="D530" t="s">
        <v>55</v>
      </c>
      <c r="E530" t="s">
        <v>1321</v>
      </c>
      <c r="F530" t="str">
        <f>"00016241"</f>
        <v>00016241</v>
      </c>
      <c r="G530" t="s">
        <v>1322</v>
      </c>
      <c r="H530" t="s">
        <v>20</v>
      </c>
      <c r="I530">
        <v>604</v>
      </c>
      <c r="J530" t="s">
        <v>21</v>
      </c>
      <c r="M530">
        <v>1632</v>
      </c>
    </row>
    <row r="531" spans="1:13" x14ac:dyDescent="0.25">
      <c r="A531">
        <v>525</v>
      </c>
      <c r="B531">
        <v>5274</v>
      </c>
      <c r="C531" t="s">
        <v>1323</v>
      </c>
      <c r="D531" t="s">
        <v>33</v>
      </c>
      <c r="E531" t="s">
        <v>1324</v>
      </c>
      <c r="F531" t="str">
        <f>"201102000626"</f>
        <v>201102000626</v>
      </c>
      <c r="G531" t="s">
        <v>480</v>
      </c>
      <c r="H531" t="s">
        <v>907</v>
      </c>
      <c r="I531">
        <v>354</v>
      </c>
      <c r="J531" t="s">
        <v>21</v>
      </c>
      <c r="M531">
        <v>1630.9</v>
      </c>
    </row>
    <row r="532" spans="1:13" x14ac:dyDescent="0.25">
      <c r="A532">
        <v>526</v>
      </c>
      <c r="B532">
        <v>6175</v>
      </c>
      <c r="C532" t="s">
        <v>1325</v>
      </c>
      <c r="D532" t="s">
        <v>70</v>
      </c>
      <c r="E532" t="s">
        <v>1326</v>
      </c>
      <c r="F532" t="str">
        <f>"201511028503"</f>
        <v>201511028503</v>
      </c>
      <c r="G532" t="s">
        <v>448</v>
      </c>
      <c r="H532" t="s">
        <v>26</v>
      </c>
      <c r="I532">
        <v>525</v>
      </c>
      <c r="J532" t="s">
        <v>21</v>
      </c>
      <c r="L532" t="s">
        <v>65</v>
      </c>
      <c r="M532">
        <v>938.6</v>
      </c>
    </row>
    <row r="533" spans="1:13" x14ac:dyDescent="0.25">
      <c r="A533">
        <v>527</v>
      </c>
      <c r="B533">
        <v>8770</v>
      </c>
      <c r="C533" t="s">
        <v>1327</v>
      </c>
      <c r="D533" t="s">
        <v>55</v>
      </c>
      <c r="E533" t="s">
        <v>1328</v>
      </c>
      <c r="F533" t="str">
        <f>"201511029524"</f>
        <v>201511029524</v>
      </c>
      <c r="G533" t="s">
        <v>64</v>
      </c>
      <c r="H533" t="s">
        <v>26</v>
      </c>
      <c r="I533">
        <v>542</v>
      </c>
      <c r="J533" t="s">
        <v>21</v>
      </c>
      <c r="L533" t="s">
        <v>36</v>
      </c>
      <c r="M533">
        <v>939</v>
      </c>
    </row>
    <row r="534" spans="1:13" x14ac:dyDescent="0.25">
      <c r="A534">
        <v>528</v>
      </c>
      <c r="B534">
        <v>1835</v>
      </c>
      <c r="C534" t="s">
        <v>1329</v>
      </c>
      <c r="D534" t="s">
        <v>17</v>
      </c>
      <c r="E534" t="s">
        <v>1330</v>
      </c>
      <c r="F534" t="str">
        <f>"201411000719"</f>
        <v>201411000719</v>
      </c>
      <c r="G534" t="s">
        <v>208</v>
      </c>
      <c r="H534" t="s">
        <v>87</v>
      </c>
      <c r="I534">
        <v>375</v>
      </c>
      <c r="J534" t="s">
        <v>21</v>
      </c>
      <c r="M534">
        <v>1575.1</v>
      </c>
    </row>
    <row r="535" spans="1:13" x14ac:dyDescent="0.25">
      <c r="A535">
        <v>529</v>
      </c>
      <c r="B535">
        <v>9035</v>
      </c>
      <c r="C535" t="s">
        <v>1331</v>
      </c>
      <c r="D535" t="s">
        <v>115</v>
      </c>
      <c r="E535" t="s">
        <v>1332</v>
      </c>
      <c r="F535" t="str">
        <f>"201511041814"</f>
        <v>201511041814</v>
      </c>
      <c r="G535" t="s">
        <v>1075</v>
      </c>
      <c r="H535" t="s">
        <v>87</v>
      </c>
      <c r="I535">
        <v>416</v>
      </c>
      <c r="J535" t="s">
        <v>21</v>
      </c>
      <c r="K535">
        <v>6</v>
      </c>
      <c r="M535">
        <v>960.9</v>
      </c>
    </row>
    <row r="536" spans="1:13" x14ac:dyDescent="0.25">
      <c r="A536">
        <v>530</v>
      </c>
      <c r="B536">
        <v>9170</v>
      </c>
      <c r="C536" t="s">
        <v>1333</v>
      </c>
      <c r="D536" t="s">
        <v>33</v>
      </c>
      <c r="E536" t="s">
        <v>1334</v>
      </c>
      <c r="F536" t="str">
        <f>"201510004699"</f>
        <v>201510004699</v>
      </c>
      <c r="G536" t="s">
        <v>1268</v>
      </c>
      <c r="H536" t="s">
        <v>26</v>
      </c>
      <c r="I536">
        <v>534</v>
      </c>
      <c r="J536" t="s">
        <v>21</v>
      </c>
      <c r="L536" t="s">
        <v>53</v>
      </c>
      <c r="M536">
        <v>1238.3</v>
      </c>
    </row>
    <row r="537" spans="1:13" x14ac:dyDescent="0.25">
      <c r="A537">
        <v>531</v>
      </c>
      <c r="B537">
        <v>3879</v>
      </c>
      <c r="C537" t="s">
        <v>1335</v>
      </c>
      <c r="D537" t="s">
        <v>17</v>
      </c>
      <c r="E537" t="s">
        <v>1336</v>
      </c>
      <c r="F537" t="str">
        <f>"00024489"</f>
        <v>00024489</v>
      </c>
      <c r="G537" t="s">
        <v>113</v>
      </c>
      <c r="H537" t="s">
        <v>26</v>
      </c>
      <c r="I537">
        <v>483</v>
      </c>
      <c r="J537" t="s">
        <v>21</v>
      </c>
      <c r="M537">
        <v>1578.1</v>
      </c>
    </row>
    <row r="538" spans="1:13" x14ac:dyDescent="0.25">
      <c r="A538">
        <v>532</v>
      </c>
      <c r="B538">
        <v>2856</v>
      </c>
      <c r="C538" t="s">
        <v>1337</v>
      </c>
      <c r="D538" t="s">
        <v>672</v>
      </c>
      <c r="E538" t="s">
        <v>1338</v>
      </c>
      <c r="F538" t="str">
        <f>"200801000523"</f>
        <v>200801000523</v>
      </c>
      <c r="G538" t="s">
        <v>1339</v>
      </c>
      <c r="H538" t="s">
        <v>20</v>
      </c>
      <c r="I538">
        <v>575</v>
      </c>
      <c r="J538" t="s">
        <v>21</v>
      </c>
      <c r="M538">
        <v>1272.0999999999999</v>
      </c>
    </row>
    <row r="539" spans="1:13" x14ac:dyDescent="0.25">
      <c r="A539">
        <v>533</v>
      </c>
      <c r="B539">
        <v>4067</v>
      </c>
      <c r="C539" t="s">
        <v>1340</v>
      </c>
      <c r="D539" t="s">
        <v>55</v>
      </c>
      <c r="E539" t="s">
        <v>1341</v>
      </c>
      <c r="F539" t="str">
        <f>"201511034373"</f>
        <v>201511034373</v>
      </c>
      <c r="G539" t="s">
        <v>251</v>
      </c>
      <c r="H539" t="s">
        <v>26</v>
      </c>
      <c r="I539">
        <v>514</v>
      </c>
      <c r="J539" t="s">
        <v>21</v>
      </c>
      <c r="L539" t="s">
        <v>65</v>
      </c>
      <c r="M539">
        <v>861.6</v>
      </c>
    </row>
    <row r="540" spans="1:13" x14ac:dyDescent="0.25">
      <c r="A540">
        <v>534</v>
      </c>
      <c r="B540">
        <v>5333</v>
      </c>
      <c r="C540" t="s">
        <v>1342</v>
      </c>
      <c r="D540" t="s">
        <v>235</v>
      </c>
      <c r="E540" t="s">
        <v>1343</v>
      </c>
      <c r="F540" t="str">
        <f>"201511033891"</f>
        <v>201511033891</v>
      </c>
      <c r="G540" t="s">
        <v>460</v>
      </c>
      <c r="H540" t="s">
        <v>20</v>
      </c>
      <c r="I540">
        <v>577</v>
      </c>
      <c r="J540" t="s">
        <v>21</v>
      </c>
      <c r="M540">
        <v>1383.3</v>
      </c>
    </row>
    <row r="541" spans="1:13" x14ac:dyDescent="0.25">
      <c r="A541">
        <v>535</v>
      </c>
      <c r="B541">
        <v>5760</v>
      </c>
      <c r="C541" t="s">
        <v>1344</v>
      </c>
      <c r="D541" t="s">
        <v>148</v>
      </c>
      <c r="E541" t="s">
        <v>1345</v>
      </c>
      <c r="F541" t="str">
        <f>"00057425"</f>
        <v>00057425</v>
      </c>
      <c r="G541" t="s">
        <v>1346</v>
      </c>
      <c r="H541" t="s">
        <v>87</v>
      </c>
      <c r="I541">
        <v>393</v>
      </c>
      <c r="J541" t="s">
        <v>21</v>
      </c>
      <c r="M541">
        <v>1567.3</v>
      </c>
    </row>
    <row r="542" spans="1:13" x14ac:dyDescent="0.25">
      <c r="A542">
        <v>536</v>
      </c>
      <c r="B542">
        <v>8119</v>
      </c>
      <c r="C542" t="s">
        <v>1347</v>
      </c>
      <c r="D542" t="s">
        <v>17</v>
      </c>
      <c r="E542" t="s">
        <v>1348</v>
      </c>
      <c r="F542" t="str">
        <f>"201511010282"</f>
        <v>201511010282</v>
      </c>
      <c r="G542" t="s">
        <v>44</v>
      </c>
      <c r="H542" t="s">
        <v>26</v>
      </c>
      <c r="I542">
        <v>528</v>
      </c>
      <c r="J542" t="s">
        <v>21</v>
      </c>
      <c r="L542" t="s">
        <v>53</v>
      </c>
      <c r="M542">
        <v>1066.4000000000001</v>
      </c>
    </row>
    <row r="543" spans="1:13" x14ac:dyDescent="0.25">
      <c r="A543">
        <v>537</v>
      </c>
      <c r="B543">
        <v>3607</v>
      </c>
      <c r="C543" t="s">
        <v>1349</v>
      </c>
      <c r="D543" t="s">
        <v>196</v>
      </c>
      <c r="E543" t="s">
        <v>1350</v>
      </c>
      <c r="F543" t="str">
        <f>"00017322"</f>
        <v>00017322</v>
      </c>
      <c r="G543" t="s">
        <v>240</v>
      </c>
      <c r="H543" t="s">
        <v>125</v>
      </c>
      <c r="I543">
        <v>642</v>
      </c>
      <c r="J543" t="s">
        <v>21</v>
      </c>
      <c r="M543">
        <v>2094</v>
      </c>
    </row>
    <row r="544" spans="1:13" x14ac:dyDescent="0.25">
      <c r="A544">
        <v>538</v>
      </c>
      <c r="B544">
        <v>1559</v>
      </c>
      <c r="C544" t="s">
        <v>1351</v>
      </c>
      <c r="D544" t="s">
        <v>379</v>
      </c>
      <c r="E544" t="s">
        <v>1352</v>
      </c>
      <c r="F544" t="str">
        <f>"201510004478"</f>
        <v>201510004478</v>
      </c>
      <c r="G544" t="s">
        <v>281</v>
      </c>
      <c r="H544" t="s">
        <v>26</v>
      </c>
      <c r="I544">
        <v>507</v>
      </c>
      <c r="J544" t="s">
        <v>21</v>
      </c>
      <c r="L544" t="s">
        <v>165</v>
      </c>
      <c r="M544">
        <v>1072.9000000000001</v>
      </c>
    </row>
    <row r="545" spans="1:13" x14ac:dyDescent="0.25">
      <c r="A545">
        <v>539</v>
      </c>
      <c r="B545">
        <v>5623</v>
      </c>
      <c r="C545" t="s">
        <v>1353</v>
      </c>
      <c r="D545" t="s">
        <v>17</v>
      </c>
      <c r="E545">
        <v>315884</v>
      </c>
      <c r="F545" t="str">
        <f>"00019468"</f>
        <v>00019468</v>
      </c>
      <c r="G545" t="s">
        <v>203</v>
      </c>
      <c r="H545" t="s">
        <v>26</v>
      </c>
      <c r="I545">
        <v>511</v>
      </c>
      <c r="J545" t="s">
        <v>21</v>
      </c>
      <c r="L545" t="s">
        <v>165</v>
      </c>
      <c r="M545">
        <v>820.9</v>
      </c>
    </row>
    <row r="546" spans="1:13" x14ac:dyDescent="0.25">
      <c r="A546">
        <v>540</v>
      </c>
      <c r="B546">
        <v>435</v>
      </c>
      <c r="C546" t="s">
        <v>1354</v>
      </c>
      <c r="D546" t="s">
        <v>1355</v>
      </c>
      <c r="E546" t="s">
        <v>1356</v>
      </c>
      <c r="F546" t="str">
        <f>"201511012337"</f>
        <v>201511012337</v>
      </c>
      <c r="G546" t="s">
        <v>251</v>
      </c>
      <c r="H546" t="s">
        <v>26</v>
      </c>
      <c r="I546">
        <v>514</v>
      </c>
      <c r="J546" t="s">
        <v>21</v>
      </c>
      <c r="L546" t="s">
        <v>1357</v>
      </c>
      <c r="M546">
        <v>751.3</v>
      </c>
    </row>
    <row r="547" spans="1:13" x14ac:dyDescent="0.25">
      <c r="A547">
        <v>541</v>
      </c>
      <c r="B547">
        <v>5889</v>
      </c>
      <c r="C547" t="s">
        <v>1358</v>
      </c>
      <c r="D547" t="s">
        <v>115</v>
      </c>
      <c r="E547" t="s">
        <v>1359</v>
      </c>
      <c r="F547" t="str">
        <f>"201511036688"</f>
        <v>201511036688</v>
      </c>
      <c r="G547" t="s">
        <v>198</v>
      </c>
      <c r="H547" t="s">
        <v>26</v>
      </c>
      <c r="I547">
        <v>500</v>
      </c>
      <c r="J547" t="s">
        <v>21</v>
      </c>
      <c r="L547" t="s">
        <v>165</v>
      </c>
      <c r="M547">
        <v>1432</v>
      </c>
    </row>
    <row r="548" spans="1:13" x14ac:dyDescent="0.25">
      <c r="A548">
        <v>542</v>
      </c>
      <c r="B548">
        <v>5499</v>
      </c>
      <c r="C548" t="s">
        <v>1360</v>
      </c>
      <c r="D548" t="s">
        <v>138</v>
      </c>
      <c r="E548" t="s">
        <v>1361</v>
      </c>
      <c r="F548" t="str">
        <f>"201511035791"</f>
        <v>201511035791</v>
      </c>
      <c r="G548" t="s">
        <v>251</v>
      </c>
      <c r="H548" t="s">
        <v>26</v>
      </c>
      <c r="I548">
        <v>514</v>
      </c>
      <c r="J548" t="s">
        <v>21</v>
      </c>
      <c r="L548" t="s">
        <v>36</v>
      </c>
      <c r="M548">
        <v>1031.5999999999999</v>
      </c>
    </row>
    <row r="549" spans="1:13" x14ac:dyDescent="0.25">
      <c r="A549">
        <v>543</v>
      </c>
      <c r="B549">
        <v>5785</v>
      </c>
      <c r="C549" t="s">
        <v>1362</v>
      </c>
      <c r="D549" t="s">
        <v>129</v>
      </c>
      <c r="E549" t="s">
        <v>1363</v>
      </c>
      <c r="F549" t="str">
        <f>"00020017"</f>
        <v>00020017</v>
      </c>
      <c r="G549" t="s">
        <v>52</v>
      </c>
      <c r="H549" t="s">
        <v>26</v>
      </c>
      <c r="I549">
        <v>516</v>
      </c>
      <c r="J549" t="s">
        <v>21</v>
      </c>
      <c r="L549" t="s">
        <v>65</v>
      </c>
      <c r="M549">
        <v>869</v>
      </c>
    </row>
    <row r="550" spans="1:13" x14ac:dyDescent="0.25">
      <c r="A550">
        <v>544</v>
      </c>
      <c r="B550">
        <v>255</v>
      </c>
      <c r="C550" t="s">
        <v>1364</v>
      </c>
      <c r="D550" t="s">
        <v>235</v>
      </c>
      <c r="E550" t="s">
        <v>1365</v>
      </c>
      <c r="F550" t="str">
        <f>"201511029514"</f>
        <v>201511029514</v>
      </c>
      <c r="G550" t="s">
        <v>1366</v>
      </c>
      <c r="H550" t="s">
        <v>87</v>
      </c>
      <c r="I550">
        <v>426</v>
      </c>
      <c r="J550" t="s">
        <v>21</v>
      </c>
      <c r="K550">
        <v>6</v>
      </c>
      <c r="M550">
        <v>1171.8</v>
      </c>
    </row>
    <row r="551" spans="1:13" x14ac:dyDescent="0.25">
      <c r="A551">
        <v>545</v>
      </c>
      <c r="B551">
        <v>6973</v>
      </c>
      <c r="C551" t="s">
        <v>1367</v>
      </c>
      <c r="D551" t="s">
        <v>193</v>
      </c>
      <c r="E551" t="s">
        <v>1368</v>
      </c>
      <c r="F551" t="str">
        <f>"00030213"</f>
        <v>00030213</v>
      </c>
      <c r="G551" t="s">
        <v>251</v>
      </c>
      <c r="H551" t="s">
        <v>26</v>
      </c>
      <c r="I551">
        <v>514</v>
      </c>
      <c r="J551" t="s">
        <v>21</v>
      </c>
      <c r="L551" t="s">
        <v>36</v>
      </c>
      <c r="M551">
        <v>938.9</v>
      </c>
    </row>
    <row r="552" spans="1:13" x14ac:dyDescent="0.25">
      <c r="A552">
        <v>546</v>
      </c>
      <c r="B552">
        <v>2038</v>
      </c>
      <c r="C552" t="s">
        <v>1369</v>
      </c>
      <c r="D552" t="s">
        <v>62</v>
      </c>
      <c r="E552" t="s">
        <v>1370</v>
      </c>
      <c r="F552" t="str">
        <f>"201511040847"</f>
        <v>201511040847</v>
      </c>
      <c r="G552" t="s">
        <v>443</v>
      </c>
      <c r="H552" t="s">
        <v>110</v>
      </c>
      <c r="I552">
        <v>454</v>
      </c>
      <c r="J552" t="s">
        <v>21</v>
      </c>
      <c r="M552">
        <v>1518.9</v>
      </c>
    </row>
    <row r="553" spans="1:13" x14ac:dyDescent="0.25">
      <c r="A553">
        <v>547</v>
      </c>
      <c r="B553">
        <v>5228</v>
      </c>
      <c r="C553" t="s">
        <v>1371</v>
      </c>
      <c r="D553" t="s">
        <v>17</v>
      </c>
      <c r="E553" t="s">
        <v>1372</v>
      </c>
      <c r="F553" t="str">
        <f>"201511039902"</f>
        <v>201511039902</v>
      </c>
      <c r="G553" t="s">
        <v>929</v>
      </c>
      <c r="H553" t="s">
        <v>20</v>
      </c>
      <c r="I553">
        <v>557</v>
      </c>
      <c r="J553" t="s">
        <v>21</v>
      </c>
      <c r="M553">
        <v>1400.9</v>
      </c>
    </row>
    <row r="554" spans="1:13" x14ac:dyDescent="0.25">
      <c r="A554">
        <v>548</v>
      </c>
      <c r="B554">
        <v>2989</v>
      </c>
      <c r="C554" t="s">
        <v>1373</v>
      </c>
      <c r="D554" t="s">
        <v>46</v>
      </c>
      <c r="E554" t="s">
        <v>1374</v>
      </c>
      <c r="F554" t="str">
        <f>"00017966"</f>
        <v>00017966</v>
      </c>
      <c r="G554" t="s">
        <v>939</v>
      </c>
      <c r="H554" t="s">
        <v>26</v>
      </c>
      <c r="I554">
        <v>493</v>
      </c>
      <c r="J554" t="s">
        <v>21</v>
      </c>
      <c r="L554" t="s">
        <v>53</v>
      </c>
      <c r="M554">
        <v>1092.5999999999999</v>
      </c>
    </row>
    <row r="555" spans="1:13" x14ac:dyDescent="0.25">
      <c r="A555">
        <v>549</v>
      </c>
      <c r="B555">
        <v>6249</v>
      </c>
      <c r="C555" t="s">
        <v>1375</v>
      </c>
      <c r="D555" t="s">
        <v>50</v>
      </c>
      <c r="E555" t="s">
        <v>1376</v>
      </c>
      <c r="F555" t="str">
        <f>"201511034101"</f>
        <v>201511034101</v>
      </c>
      <c r="G555" t="s">
        <v>150</v>
      </c>
      <c r="H555" t="s">
        <v>20</v>
      </c>
      <c r="I555">
        <v>554</v>
      </c>
      <c r="J555" t="s">
        <v>21</v>
      </c>
      <c r="L555" t="s">
        <v>53</v>
      </c>
      <c r="M555">
        <v>1373.7</v>
      </c>
    </row>
    <row r="556" spans="1:13" x14ac:dyDescent="0.25">
      <c r="A556">
        <v>550</v>
      </c>
      <c r="B556">
        <v>4845</v>
      </c>
      <c r="C556" t="s">
        <v>1377</v>
      </c>
      <c r="D556" t="s">
        <v>115</v>
      </c>
      <c r="E556" t="s">
        <v>1378</v>
      </c>
      <c r="F556" t="str">
        <f>"00017386"</f>
        <v>00017386</v>
      </c>
      <c r="G556" t="s">
        <v>168</v>
      </c>
      <c r="H556" t="s">
        <v>26</v>
      </c>
      <c r="I556">
        <v>504</v>
      </c>
      <c r="J556" t="s">
        <v>21</v>
      </c>
      <c r="L556" t="s">
        <v>65</v>
      </c>
      <c r="M556">
        <v>849.5</v>
      </c>
    </row>
    <row r="557" spans="1:13" x14ac:dyDescent="0.25">
      <c r="A557">
        <v>551</v>
      </c>
      <c r="B557">
        <v>1350</v>
      </c>
      <c r="C557" t="s">
        <v>1379</v>
      </c>
      <c r="D557" t="s">
        <v>1380</v>
      </c>
      <c r="E557" t="s">
        <v>1381</v>
      </c>
      <c r="F557" t="str">
        <f>"201511033613"</f>
        <v>201511033613</v>
      </c>
      <c r="G557" t="s">
        <v>521</v>
      </c>
      <c r="H557" t="s">
        <v>87</v>
      </c>
      <c r="I557">
        <v>391</v>
      </c>
      <c r="J557" t="s">
        <v>21</v>
      </c>
      <c r="L557" t="s">
        <v>53</v>
      </c>
      <c r="M557">
        <v>1344.7</v>
      </c>
    </row>
    <row r="558" spans="1:13" x14ac:dyDescent="0.25">
      <c r="A558">
        <v>552</v>
      </c>
      <c r="B558">
        <v>1966</v>
      </c>
      <c r="C558" t="s">
        <v>1382</v>
      </c>
      <c r="D558" t="s">
        <v>50</v>
      </c>
      <c r="E558" t="s">
        <v>1383</v>
      </c>
      <c r="F558" t="str">
        <f>"201511023785"</f>
        <v>201511023785</v>
      </c>
      <c r="G558" t="s">
        <v>528</v>
      </c>
      <c r="H558" t="s">
        <v>87</v>
      </c>
      <c r="I558">
        <v>411</v>
      </c>
      <c r="J558" t="s">
        <v>21</v>
      </c>
      <c r="M558">
        <v>1619</v>
      </c>
    </row>
    <row r="559" spans="1:13" x14ac:dyDescent="0.25">
      <c r="A559">
        <v>553</v>
      </c>
      <c r="B559">
        <v>211</v>
      </c>
      <c r="C559" t="s">
        <v>1384</v>
      </c>
      <c r="D559" t="s">
        <v>1385</v>
      </c>
      <c r="E559" t="s">
        <v>1386</v>
      </c>
      <c r="F559" t="str">
        <f>"00050255"</f>
        <v>00050255</v>
      </c>
      <c r="G559" t="s">
        <v>40</v>
      </c>
      <c r="H559" t="s">
        <v>26</v>
      </c>
      <c r="I559">
        <v>519</v>
      </c>
      <c r="J559" t="s">
        <v>21</v>
      </c>
      <c r="L559" t="s">
        <v>1357</v>
      </c>
      <c r="M559">
        <v>697.4</v>
      </c>
    </row>
    <row r="560" spans="1:13" x14ac:dyDescent="0.25">
      <c r="A560">
        <v>554</v>
      </c>
      <c r="B560">
        <v>1830</v>
      </c>
      <c r="C560" t="s">
        <v>1387</v>
      </c>
      <c r="D560" t="s">
        <v>62</v>
      </c>
      <c r="E560" t="s">
        <v>1388</v>
      </c>
      <c r="F560" t="str">
        <f>"201510003042"</f>
        <v>201510003042</v>
      </c>
      <c r="G560" t="s">
        <v>448</v>
      </c>
      <c r="H560" t="s">
        <v>26</v>
      </c>
      <c r="I560">
        <v>525</v>
      </c>
      <c r="J560" t="s">
        <v>21</v>
      </c>
      <c r="L560" t="s">
        <v>36</v>
      </c>
      <c r="M560">
        <v>1205.2</v>
      </c>
    </row>
    <row r="561" spans="1:13" x14ac:dyDescent="0.25">
      <c r="A561">
        <v>555</v>
      </c>
      <c r="B561">
        <v>6419</v>
      </c>
      <c r="C561" t="s">
        <v>1389</v>
      </c>
      <c r="D561" t="s">
        <v>17</v>
      </c>
      <c r="E561" t="s">
        <v>1390</v>
      </c>
      <c r="F561" t="str">
        <f>"00017085"</f>
        <v>00017085</v>
      </c>
      <c r="G561" t="s">
        <v>443</v>
      </c>
      <c r="H561" t="s">
        <v>26</v>
      </c>
      <c r="I561">
        <v>502</v>
      </c>
      <c r="J561" t="s">
        <v>21</v>
      </c>
      <c r="L561" t="s">
        <v>53</v>
      </c>
      <c r="M561">
        <v>1250.2</v>
      </c>
    </row>
    <row r="562" spans="1:13" x14ac:dyDescent="0.25">
      <c r="A562">
        <v>556</v>
      </c>
      <c r="B562">
        <v>5846</v>
      </c>
      <c r="C562" t="s">
        <v>1391</v>
      </c>
      <c r="D562" t="s">
        <v>70</v>
      </c>
      <c r="E562" t="s">
        <v>1392</v>
      </c>
      <c r="F562" t="str">
        <f>"200802003142"</f>
        <v>200802003142</v>
      </c>
      <c r="G562" t="s">
        <v>171</v>
      </c>
      <c r="H562" t="s">
        <v>26</v>
      </c>
      <c r="I562">
        <v>490</v>
      </c>
      <c r="J562" t="s">
        <v>21</v>
      </c>
      <c r="L562" t="s">
        <v>53</v>
      </c>
      <c r="M562">
        <v>1041.8</v>
      </c>
    </row>
    <row r="563" spans="1:13" x14ac:dyDescent="0.25">
      <c r="A563">
        <v>557</v>
      </c>
      <c r="B563">
        <v>2830</v>
      </c>
      <c r="C563" t="s">
        <v>1393</v>
      </c>
      <c r="D563" t="s">
        <v>1394</v>
      </c>
      <c r="E563" t="s">
        <v>1395</v>
      </c>
      <c r="F563" t="str">
        <f>"201511025353"</f>
        <v>201511025353</v>
      </c>
      <c r="G563" t="s">
        <v>1396</v>
      </c>
      <c r="H563" t="s">
        <v>20</v>
      </c>
      <c r="I563">
        <v>571</v>
      </c>
      <c r="J563" t="s">
        <v>21</v>
      </c>
      <c r="M563">
        <v>1233</v>
      </c>
    </row>
    <row r="564" spans="1:13" x14ac:dyDescent="0.25">
      <c r="A564">
        <v>558</v>
      </c>
      <c r="B564">
        <v>6013</v>
      </c>
      <c r="C564" t="s">
        <v>1397</v>
      </c>
      <c r="D564" t="s">
        <v>115</v>
      </c>
      <c r="E564" t="s">
        <v>1398</v>
      </c>
      <c r="F564" t="str">
        <f>"200712000190"</f>
        <v>200712000190</v>
      </c>
      <c r="G564" t="s">
        <v>214</v>
      </c>
      <c r="H564" t="s">
        <v>20</v>
      </c>
      <c r="I564">
        <v>620</v>
      </c>
      <c r="J564" t="s">
        <v>21</v>
      </c>
      <c r="K564">
        <v>6</v>
      </c>
      <c r="M564">
        <v>1250.9000000000001</v>
      </c>
    </row>
    <row r="565" spans="1:13" x14ac:dyDescent="0.25">
      <c r="A565">
        <v>559</v>
      </c>
      <c r="B565">
        <v>1469</v>
      </c>
      <c r="C565" t="s">
        <v>1399</v>
      </c>
      <c r="D565" t="s">
        <v>329</v>
      </c>
      <c r="E565" t="s">
        <v>1400</v>
      </c>
      <c r="F565" t="str">
        <f>"00029333"</f>
        <v>00029333</v>
      </c>
      <c r="G565" t="s">
        <v>153</v>
      </c>
      <c r="H565" t="s">
        <v>665</v>
      </c>
      <c r="I565">
        <v>432</v>
      </c>
      <c r="J565" t="s">
        <v>21</v>
      </c>
      <c r="M565">
        <v>1493.8</v>
      </c>
    </row>
    <row r="566" spans="1:13" x14ac:dyDescent="0.25">
      <c r="A566">
        <v>560</v>
      </c>
      <c r="B566">
        <v>7764</v>
      </c>
      <c r="C566" t="s">
        <v>1401</v>
      </c>
      <c r="D566" t="s">
        <v>135</v>
      </c>
      <c r="E566" t="s">
        <v>1402</v>
      </c>
      <c r="F566" t="str">
        <f>"201511033847"</f>
        <v>201511033847</v>
      </c>
      <c r="G566" t="s">
        <v>117</v>
      </c>
      <c r="H566" t="s">
        <v>26</v>
      </c>
      <c r="I566">
        <v>526</v>
      </c>
      <c r="J566" t="s">
        <v>21</v>
      </c>
      <c r="L566" t="s">
        <v>65</v>
      </c>
      <c r="M566">
        <v>858.3</v>
      </c>
    </row>
    <row r="567" spans="1:13" x14ac:dyDescent="0.25">
      <c r="A567">
        <v>561</v>
      </c>
      <c r="B567">
        <v>6623</v>
      </c>
      <c r="C567" t="s">
        <v>1403</v>
      </c>
      <c r="D567" t="s">
        <v>1404</v>
      </c>
      <c r="E567" t="s">
        <v>1405</v>
      </c>
      <c r="F567" t="str">
        <f>"00054696"</f>
        <v>00054696</v>
      </c>
      <c r="G567" t="s">
        <v>1406</v>
      </c>
      <c r="H567" t="s">
        <v>20</v>
      </c>
      <c r="I567">
        <v>595</v>
      </c>
      <c r="J567" t="s">
        <v>21</v>
      </c>
      <c r="K567">
        <v>6</v>
      </c>
      <c r="L567" t="s">
        <v>53</v>
      </c>
      <c r="M567">
        <v>895.7</v>
      </c>
    </row>
    <row r="568" spans="1:13" x14ac:dyDescent="0.25">
      <c r="A568">
        <v>562</v>
      </c>
      <c r="B568">
        <v>5167</v>
      </c>
      <c r="C568" t="s">
        <v>1407</v>
      </c>
      <c r="D568" t="s">
        <v>42</v>
      </c>
      <c r="E568" t="s">
        <v>1408</v>
      </c>
      <c r="F568" t="str">
        <f>"201511025276"</f>
        <v>201511025276</v>
      </c>
      <c r="G568" t="s">
        <v>79</v>
      </c>
      <c r="H568" t="s">
        <v>26</v>
      </c>
      <c r="I568">
        <v>520</v>
      </c>
      <c r="J568" t="s">
        <v>21</v>
      </c>
      <c r="M568">
        <v>1508.3</v>
      </c>
    </row>
    <row r="569" spans="1:13" x14ac:dyDescent="0.25">
      <c r="A569">
        <v>563</v>
      </c>
      <c r="B569">
        <v>4021</v>
      </c>
      <c r="C569" t="s">
        <v>1409</v>
      </c>
      <c r="D569" t="s">
        <v>50</v>
      </c>
      <c r="E569" t="s">
        <v>1410</v>
      </c>
      <c r="F569" t="str">
        <f>"201511035173"</f>
        <v>201511035173</v>
      </c>
      <c r="G569" t="s">
        <v>171</v>
      </c>
      <c r="H569" t="s">
        <v>26</v>
      </c>
      <c r="I569">
        <v>490</v>
      </c>
      <c r="J569" t="s">
        <v>21</v>
      </c>
      <c r="L569" t="s">
        <v>165</v>
      </c>
      <c r="M569">
        <v>1380</v>
      </c>
    </row>
    <row r="570" spans="1:13" x14ac:dyDescent="0.25">
      <c r="A570">
        <v>564</v>
      </c>
      <c r="B570">
        <v>6277</v>
      </c>
      <c r="C570" t="s">
        <v>1411</v>
      </c>
      <c r="D570" t="s">
        <v>193</v>
      </c>
      <c r="E570" t="s">
        <v>1412</v>
      </c>
      <c r="F570" t="str">
        <f>"201511007011"</f>
        <v>201511007011</v>
      </c>
      <c r="G570" t="s">
        <v>987</v>
      </c>
      <c r="H570" t="s">
        <v>87</v>
      </c>
      <c r="I570">
        <v>422</v>
      </c>
      <c r="J570" t="s">
        <v>21</v>
      </c>
      <c r="K570">
        <v>6</v>
      </c>
      <c r="M570">
        <v>1510.1</v>
      </c>
    </row>
    <row r="571" spans="1:13" x14ac:dyDescent="0.25">
      <c r="A571">
        <v>565</v>
      </c>
      <c r="B571">
        <v>9426</v>
      </c>
      <c r="C571" t="s">
        <v>1413</v>
      </c>
      <c r="D571" t="s">
        <v>50</v>
      </c>
      <c r="E571" t="s">
        <v>1414</v>
      </c>
      <c r="F571" t="str">
        <f>"201511013795"</f>
        <v>201511013795</v>
      </c>
      <c r="G571" t="s">
        <v>117</v>
      </c>
      <c r="H571" t="s">
        <v>26</v>
      </c>
      <c r="I571">
        <v>526</v>
      </c>
      <c r="J571" t="s">
        <v>21</v>
      </c>
      <c r="L571" t="s">
        <v>53</v>
      </c>
      <c r="M571">
        <v>1031.5999999999999</v>
      </c>
    </row>
    <row r="572" spans="1:13" x14ac:dyDescent="0.25">
      <c r="A572">
        <v>566</v>
      </c>
      <c r="B572">
        <v>3473</v>
      </c>
      <c r="C572" t="s">
        <v>1415</v>
      </c>
      <c r="D572" t="s">
        <v>55</v>
      </c>
      <c r="E572" t="s">
        <v>1416</v>
      </c>
      <c r="F572" t="str">
        <f>"00020854"</f>
        <v>00020854</v>
      </c>
      <c r="G572" t="s">
        <v>1417</v>
      </c>
      <c r="H572" t="s">
        <v>907</v>
      </c>
      <c r="I572">
        <v>357</v>
      </c>
      <c r="J572" t="s">
        <v>21</v>
      </c>
      <c r="M572">
        <v>1583.7</v>
      </c>
    </row>
    <row r="573" spans="1:13" x14ac:dyDescent="0.25">
      <c r="A573">
        <v>567</v>
      </c>
      <c r="B573">
        <v>990</v>
      </c>
      <c r="C573" t="s">
        <v>1418</v>
      </c>
      <c r="D573" t="s">
        <v>336</v>
      </c>
      <c r="E573" t="s">
        <v>1419</v>
      </c>
      <c r="F573" t="str">
        <f>"201512000013"</f>
        <v>201512000013</v>
      </c>
      <c r="G573" t="s">
        <v>191</v>
      </c>
      <c r="H573" t="s">
        <v>110</v>
      </c>
      <c r="I573">
        <v>450</v>
      </c>
      <c r="J573" t="s">
        <v>21</v>
      </c>
      <c r="K573">
        <v>6</v>
      </c>
      <c r="M573">
        <v>1437.2</v>
      </c>
    </row>
    <row r="574" spans="1:13" x14ac:dyDescent="0.25">
      <c r="A574">
        <v>568</v>
      </c>
      <c r="B574">
        <v>1798</v>
      </c>
      <c r="C574" t="s">
        <v>1420</v>
      </c>
      <c r="D574" t="s">
        <v>1421</v>
      </c>
      <c r="E574" t="s">
        <v>1422</v>
      </c>
      <c r="F574" t="str">
        <f>"201402000112"</f>
        <v>201402000112</v>
      </c>
      <c r="G574" t="s">
        <v>79</v>
      </c>
      <c r="H574" t="s">
        <v>26</v>
      </c>
      <c r="I574">
        <v>520</v>
      </c>
      <c r="J574" t="s">
        <v>21</v>
      </c>
      <c r="M574">
        <v>1542.6</v>
      </c>
    </row>
    <row r="575" spans="1:13" x14ac:dyDescent="0.25">
      <c r="A575">
        <v>569</v>
      </c>
      <c r="B575">
        <v>791</v>
      </c>
      <c r="C575" t="s">
        <v>1423</v>
      </c>
      <c r="D575" t="s">
        <v>1424</v>
      </c>
      <c r="E575" t="s">
        <v>1425</v>
      </c>
      <c r="F575" t="str">
        <f>"201511028217"</f>
        <v>201511028217</v>
      </c>
      <c r="G575" t="s">
        <v>72</v>
      </c>
      <c r="H575" t="s">
        <v>20</v>
      </c>
      <c r="I575">
        <v>619</v>
      </c>
      <c r="J575" t="s">
        <v>21</v>
      </c>
      <c r="K575">
        <v>6</v>
      </c>
      <c r="L575" t="s">
        <v>53</v>
      </c>
      <c r="M575">
        <v>841</v>
      </c>
    </row>
    <row r="576" spans="1:13" x14ac:dyDescent="0.25">
      <c r="A576">
        <v>570</v>
      </c>
      <c r="B576">
        <v>2839</v>
      </c>
      <c r="C576" t="s">
        <v>1426</v>
      </c>
      <c r="D576" t="s">
        <v>70</v>
      </c>
      <c r="E576" t="s">
        <v>1427</v>
      </c>
      <c r="F576" t="str">
        <f>"00044335"</f>
        <v>00044335</v>
      </c>
      <c r="G576" t="s">
        <v>549</v>
      </c>
      <c r="H576" t="s">
        <v>26</v>
      </c>
      <c r="I576">
        <v>536</v>
      </c>
      <c r="J576" t="s">
        <v>21</v>
      </c>
      <c r="K576">
        <v>6</v>
      </c>
      <c r="L576" t="s">
        <v>53</v>
      </c>
      <c r="M576">
        <v>998.8</v>
      </c>
    </row>
    <row r="577" spans="1:13" x14ac:dyDescent="0.25">
      <c r="A577">
        <v>571</v>
      </c>
      <c r="B577">
        <v>7496</v>
      </c>
      <c r="C577" t="s">
        <v>1428</v>
      </c>
      <c r="D577" t="s">
        <v>50</v>
      </c>
      <c r="E577" t="s">
        <v>1429</v>
      </c>
      <c r="F577" t="str">
        <f>"00019331"</f>
        <v>00019331</v>
      </c>
      <c r="G577" t="s">
        <v>1430</v>
      </c>
      <c r="H577" t="s">
        <v>1431</v>
      </c>
      <c r="I577">
        <v>351</v>
      </c>
      <c r="J577" t="s">
        <v>21</v>
      </c>
      <c r="K577">
        <v>6</v>
      </c>
      <c r="M577">
        <v>1461</v>
      </c>
    </row>
    <row r="578" spans="1:13" x14ac:dyDescent="0.25">
      <c r="A578">
        <v>572</v>
      </c>
      <c r="B578">
        <v>7647</v>
      </c>
      <c r="C578" t="s">
        <v>1432</v>
      </c>
      <c r="D578" t="s">
        <v>17</v>
      </c>
      <c r="E578" t="s">
        <v>1433</v>
      </c>
      <c r="F578" t="str">
        <f>"201511036397"</f>
        <v>201511036397</v>
      </c>
      <c r="G578" t="s">
        <v>203</v>
      </c>
      <c r="H578" t="s">
        <v>26</v>
      </c>
      <c r="I578">
        <v>511</v>
      </c>
      <c r="J578" t="s">
        <v>21</v>
      </c>
      <c r="L578" t="s">
        <v>53</v>
      </c>
      <c r="M578">
        <v>1165.0999999999999</v>
      </c>
    </row>
    <row r="579" spans="1:13" x14ac:dyDescent="0.25">
      <c r="A579">
        <v>573</v>
      </c>
      <c r="B579">
        <v>6396</v>
      </c>
      <c r="C579" t="s">
        <v>1434</v>
      </c>
      <c r="D579" t="s">
        <v>235</v>
      </c>
      <c r="E579" t="s">
        <v>1435</v>
      </c>
      <c r="F579" t="str">
        <f>"201511035723"</f>
        <v>201511035723</v>
      </c>
      <c r="G579" t="s">
        <v>692</v>
      </c>
      <c r="H579" t="s">
        <v>26</v>
      </c>
      <c r="I579">
        <v>521</v>
      </c>
      <c r="J579" t="s">
        <v>21</v>
      </c>
      <c r="M579">
        <v>1481.5</v>
      </c>
    </row>
    <row r="580" spans="1:13" x14ac:dyDescent="0.25">
      <c r="A580">
        <v>574</v>
      </c>
      <c r="B580">
        <v>7696</v>
      </c>
      <c r="C580" t="s">
        <v>1436</v>
      </c>
      <c r="D580" t="s">
        <v>256</v>
      </c>
      <c r="E580" t="s">
        <v>1437</v>
      </c>
      <c r="F580" t="str">
        <f>"201511038841"</f>
        <v>201511038841</v>
      </c>
      <c r="G580" t="s">
        <v>52</v>
      </c>
      <c r="H580" t="s">
        <v>26</v>
      </c>
      <c r="I580">
        <v>516</v>
      </c>
      <c r="J580" t="s">
        <v>21</v>
      </c>
      <c r="M580">
        <v>1469.8</v>
      </c>
    </row>
    <row r="581" spans="1:13" x14ac:dyDescent="0.25">
      <c r="A581">
        <v>575</v>
      </c>
      <c r="B581">
        <v>7388</v>
      </c>
      <c r="C581" t="s">
        <v>1438</v>
      </c>
      <c r="D581" t="s">
        <v>70</v>
      </c>
      <c r="E581" t="s">
        <v>1439</v>
      </c>
      <c r="F581" t="str">
        <f>"00095196"</f>
        <v>00095196</v>
      </c>
      <c r="G581" t="s">
        <v>260</v>
      </c>
      <c r="H581" t="s">
        <v>26</v>
      </c>
      <c r="I581">
        <v>539</v>
      </c>
      <c r="J581" t="s">
        <v>21</v>
      </c>
      <c r="M581">
        <v>1589.1</v>
      </c>
    </row>
    <row r="582" spans="1:13" x14ac:dyDescent="0.25">
      <c r="A582">
        <v>576</v>
      </c>
      <c r="B582">
        <v>970</v>
      </c>
      <c r="C582" t="s">
        <v>1440</v>
      </c>
      <c r="D582" t="s">
        <v>81</v>
      </c>
      <c r="E582" t="s">
        <v>1441</v>
      </c>
      <c r="F582" t="str">
        <f>"201103000081"</f>
        <v>201103000081</v>
      </c>
      <c r="G582" t="s">
        <v>1442</v>
      </c>
      <c r="H582" t="s">
        <v>20</v>
      </c>
      <c r="I582">
        <v>616</v>
      </c>
      <c r="J582" t="s">
        <v>21</v>
      </c>
      <c r="M582">
        <v>1332.2</v>
      </c>
    </row>
    <row r="583" spans="1:13" x14ac:dyDescent="0.25">
      <c r="A583">
        <v>577</v>
      </c>
      <c r="B583">
        <v>1177</v>
      </c>
      <c r="C583" t="s">
        <v>1443</v>
      </c>
      <c r="D583" t="s">
        <v>55</v>
      </c>
      <c r="E583" t="s">
        <v>1444</v>
      </c>
      <c r="F583" t="str">
        <f>"00029163"</f>
        <v>00029163</v>
      </c>
      <c r="G583" t="s">
        <v>1065</v>
      </c>
      <c r="H583" t="s">
        <v>110</v>
      </c>
      <c r="I583">
        <v>458</v>
      </c>
      <c r="J583" t="s">
        <v>21</v>
      </c>
      <c r="M583">
        <v>1516.9</v>
      </c>
    </row>
    <row r="584" spans="1:13" x14ac:dyDescent="0.25">
      <c r="A584">
        <v>578</v>
      </c>
      <c r="B584">
        <v>8052</v>
      </c>
      <c r="C584" t="s">
        <v>1445</v>
      </c>
      <c r="D584" t="s">
        <v>17</v>
      </c>
      <c r="E584" t="s">
        <v>1446</v>
      </c>
      <c r="F584" t="str">
        <f>"201511036954"</f>
        <v>201511036954</v>
      </c>
      <c r="G584" t="s">
        <v>93</v>
      </c>
      <c r="H584" t="s">
        <v>20</v>
      </c>
      <c r="I584">
        <v>623</v>
      </c>
      <c r="J584" t="s">
        <v>21</v>
      </c>
      <c r="L584" t="s">
        <v>53</v>
      </c>
      <c r="M584">
        <v>961.7</v>
      </c>
    </row>
    <row r="585" spans="1:13" x14ac:dyDescent="0.25">
      <c r="A585">
        <v>579</v>
      </c>
      <c r="B585">
        <v>2924</v>
      </c>
      <c r="C585" t="s">
        <v>1447</v>
      </c>
      <c r="D585" t="s">
        <v>55</v>
      </c>
      <c r="E585" t="s">
        <v>1448</v>
      </c>
      <c r="F585" t="str">
        <f>"201012000054"</f>
        <v>201012000054</v>
      </c>
      <c r="G585" t="s">
        <v>1154</v>
      </c>
      <c r="H585" t="s">
        <v>26</v>
      </c>
      <c r="I585">
        <v>543</v>
      </c>
      <c r="J585" t="s">
        <v>21</v>
      </c>
      <c r="L585" t="s">
        <v>36</v>
      </c>
      <c r="M585">
        <v>1216.3</v>
      </c>
    </row>
    <row r="586" spans="1:13" x14ac:dyDescent="0.25">
      <c r="A586">
        <v>580</v>
      </c>
      <c r="B586">
        <v>2694</v>
      </c>
      <c r="C586" t="s">
        <v>1449</v>
      </c>
      <c r="D586" t="s">
        <v>50</v>
      </c>
      <c r="E586" t="s">
        <v>1450</v>
      </c>
      <c r="F586" t="str">
        <f>"201402002637"</f>
        <v>201402002637</v>
      </c>
      <c r="G586" t="s">
        <v>581</v>
      </c>
      <c r="H586" t="s">
        <v>20</v>
      </c>
      <c r="I586">
        <v>587</v>
      </c>
      <c r="J586" t="s">
        <v>21</v>
      </c>
      <c r="K586">
        <v>6</v>
      </c>
      <c r="M586">
        <v>894.3</v>
      </c>
    </row>
    <row r="587" spans="1:13" x14ac:dyDescent="0.25">
      <c r="A587">
        <v>581</v>
      </c>
      <c r="B587">
        <v>6620</v>
      </c>
      <c r="C587" t="s">
        <v>1451</v>
      </c>
      <c r="D587" t="s">
        <v>636</v>
      </c>
      <c r="E587" t="s">
        <v>1452</v>
      </c>
      <c r="F587" t="str">
        <f>"201511040031"</f>
        <v>201511040031</v>
      </c>
      <c r="G587" t="s">
        <v>994</v>
      </c>
      <c r="H587" t="s">
        <v>20</v>
      </c>
      <c r="I587">
        <v>573</v>
      </c>
      <c r="J587" t="s">
        <v>21</v>
      </c>
      <c r="L587" t="s">
        <v>53</v>
      </c>
      <c r="M587">
        <v>1011.6</v>
      </c>
    </row>
    <row r="588" spans="1:13" x14ac:dyDescent="0.25">
      <c r="A588">
        <v>582</v>
      </c>
      <c r="B588">
        <v>5566</v>
      </c>
      <c r="C588" t="s">
        <v>1453</v>
      </c>
      <c r="D588" t="s">
        <v>115</v>
      </c>
      <c r="E588" t="s">
        <v>1454</v>
      </c>
      <c r="F588" t="str">
        <f>"201511013464"</f>
        <v>201511013464</v>
      </c>
      <c r="G588" t="s">
        <v>393</v>
      </c>
      <c r="H588" t="s">
        <v>26</v>
      </c>
      <c r="I588">
        <v>470</v>
      </c>
      <c r="J588" t="s">
        <v>21</v>
      </c>
      <c r="M588">
        <v>1527.7</v>
      </c>
    </row>
    <row r="589" spans="1:13" x14ac:dyDescent="0.25">
      <c r="A589">
        <v>583</v>
      </c>
      <c r="B589">
        <v>591</v>
      </c>
      <c r="C589" t="s">
        <v>1455</v>
      </c>
      <c r="D589" t="s">
        <v>1456</v>
      </c>
      <c r="E589" t="s">
        <v>1457</v>
      </c>
      <c r="F589" t="str">
        <f>"201407000044"</f>
        <v>201407000044</v>
      </c>
      <c r="G589" t="s">
        <v>217</v>
      </c>
      <c r="H589" t="s">
        <v>26</v>
      </c>
      <c r="I589">
        <v>501</v>
      </c>
      <c r="J589" t="s">
        <v>21</v>
      </c>
      <c r="L589" t="s">
        <v>53</v>
      </c>
      <c r="M589">
        <v>1168.3</v>
      </c>
    </row>
    <row r="590" spans="1:13" x14ac:dyDescent="0.25">
      <c r="A590">
        <v>584</v>
      </c>
      <c r="B590">
        <v>1930</v>
      </c>
      <c r="C590" t="s">
        <v>1458</v>
      </c>
      <c r="D590" t="s">
        <v>50</v>
      </c>
      <c r="E590" t="s">
        <v>1459</v>
      </c>
      <c r="F590" t="str">
        <f>"201103000001"</f>
        <v>201103000001</v>
      </c>
      <c r="G590" t="s">
        <v>44</v>
      </c>
      <c r="H590" t="s">
        <v>20</v>
      </c>
      <c r="I590">
        <v>594</v>
      </c>
      <c r="J590" t="s">
        <v>21</v>
      </c>
      <c r="M590">
        <v>1520.7</v>
      </c>
    </row>
    <row r="591" spans="1:13" x14ac:dyDescent="0.25">
      <c r="A591">
        <v>585</v>
      </c>
      <c r="B591">
        <v>4582</v>
      </c>
      <c r="C591" t="s">
        <v>1460</v>
      </c>
      <c r="D591" t="s">
        <v>273</v>
      </c>
      <c r="E591" t="s">
        <v>1461</v>
      </c>
      <c r="F591" t="str">
        <f>"00052284"</f>
        <v>00052284</v>
      </c>
      <c r="G591" t="s">
        <v>443</v>
      </c>
      <c r="H591" t="s">
        <v>26</v>
      </c>
      <c r="I591">
        <v>502</v>
      </c>
      <c r="J591" t="s">
        <v>21</v>
      </c>
      <c r="M591">
        <v>1759.5</v>
      </c>
    </row>
    <row r="592" spans="1:13" x14ac:dyDescent="0.25">
      <c r="A592">
        <v>586</v>
      </c>
      <c r="B592">
        <v>4853</v>
      </c>
      <c r="C592" t="s">
        <v>1462</v>
      </c>
      <c r="D592" t="s">
        <v>235</v>
      </c>
      <c r="E592" t="s">
        <v>1463</v>
      </c>
      <c r="F592" t="str">
        <f>"00049552"</f>
        <v>00049552</v>
      </c>
      <c r="G592" t="s">
        <v>214</v>
      </c>
      <c r="H592" t="s">
        <v>110</v>
      </c>
      <c r="I592">
        <v>463</v>
      </c>
      <c r="J592" t="s">
        <v>21</v>
      </c>
      <c r="K592">
        <v>6</v>
      </c>
      <c r="L592" t="s">
        <v>53</v>
      </c>
      <c r="M592">
        <v>837.4</v>
      </c>
    </row>
    <row r="593" spans="1:13" x14ac:dyDescent="0.25">
      <c r="A593">
        <v>587</v>
      </c>
      <c r="B593">
        <v>765</v>
      </c>
      <c r="C593" t="s">
        <v>1464</v>
      </c>
      <c r="D593" t="s">
        <v>235</v>
      </c>
      <c r="E593" t="s">
        <v>1465</v>
      </c>
      <c r="F593" t="str">
        <f>"201005000179"</f>
        <v>201005000179</v>
      </c>
      <c r="G593" t="s">
        <v>1406</v>
      </c>
      <c r="H593" t="s">
        <v>20</v>
      </c>
      <c r="I593">
        <v>595</v>
      </c>
      <c r="J593" t="s">
        <v>21</v>
      </c>
      <c r="K593">
        <v>6</v>
      </c>
      <c r="M593">
        <v>1316.4</v>
      </c>
    </row>
    <row r="594" spans="1:13" x14ac:dyDescent="0.25">
      <c r="A594">
        <v>588</v>
      </c>
      <c r="B594">
        <v>8552</v>
      </c>
      <c r="C594" t="s">
        <v>1466</v>
      </c>
      <c r="D594" t="s">
        <v>17</v>
      </c>
      <c r="E594" t="s">
        <v>1467</v>
      </c>
      <c r="F594" t="str">
        <f>"201510004304"</f>
        <v>201510004304</v>
      </c>
      <c r="G594" t="s">
        <v>414</v>
      </c>
      <c r="H594" t="s">
        <v>26</v>
      </c>
      <c r="I594">
        <v>512</v>
      </c>
      <c r="J594" t="s">
        <v>21</v>
      </c>
      <c r="K594">
        <v>8</v>
      </c>
      <c r="M594">
        <v>1479.7</v>
      </c>
    </row>
    <row r="595" spans="1:13" x14ac:dyDescent="0.25">
      <c r="A595">
        <v>589</v>
      </c>
      <c r="B595">
        <v>566</v>
      </c>
      <c r="C595" t="s">
        <v>1468</v>
      </c>
      <c r="D595" t="s">
        <v>17</v>
      </c>
      <c r="E595" t="s">
        <v>1469</v>
      </c>
      <c r="F595" t="str">
        <f>"201402002388"</f>
        <v>201402002388</v>
      </c>
      <c r="G595" t="s">
        <v>553</v>
      </c>
      <c r="H595" t="s">
        <v>87</v>
      </c>
      <c r="I595">
        <v>377</v>
      </c>
      <c r="J595" t="s">
        <v>21</v>
      </c>
      <c r="L595" t="s">
        <v>53</v>
      </c>
      <c r="M595">
        <v>1159.9000000000001</v>
      </c>
    </row>
    <row r="596" spans="1:13" x14ac:dyDescent="0.25">
      <c r="A596">
        <v>590</v>
      </c>
      <c r="B596">
        <v>955</v>
      </c>
      <c r="C596" t="s">
        <v>1470</v>
      </c>
      <c r="D596" t="s">
        <v>379</v>
      </c>
      <c r="E596" t="s">
        <v>1471</v>
      </c>
      <c r="F596" t="str">
        <f>"201511028232"</f>
        <v>201511028232</v>
      </c>
      <c r="G596" t="s">
        <v>414</v>
      </c>
      <c r="H596" t="s">
        <v>26</v>
      </c>
      <c r="I596">
        <v>512</v>
      </c>
      <c r="J596" t="s">
        <v>21</v>
      </c>
      <c r="K596">
        <v>8</v>
      </c>
      <c r="M596">
        <v>1480</v>
      </c>
    </row>
    <row r="597" spans="1:13" x14ac:dyDescent="0.25">
      <c r="A597">
        <v>591</v>
      </c>
      <c r="B597">
        <v>3318</v>
      </c>
      <c r="C597" t="s">
        <v>1472</v>
      </c>
      <c r="D597" t="s">
        <v>17</v>
      </c>
      <c r="E597" t="s">
        <v>1473</v>
      </c>
      <c r="F597" t="str">
        <f>"201511021775"</f>
        <v>201511021775</v>
      </c>
      <c r="G597" t="s">
        <v>113</v>
      </c>
      <c r="H597" t="s">
        <v>20</v>
      </c>
      <c r="I597">
        <v>569</v>
      </c>
      <c r="J597" t="s">
        <v>21</v>
      </c>
      <c r="L597" t="s">
        <v>53</v>
      </c>
      <c r="M597">
        <v>1088</v>
      </c>
    </row>
    <row r="598" spans="1:13" x14ac:dyDescent="0.25">
      <c r="A598">
        <v>592</v>
      </c>
      <c r="B598">
        <v>1638</v>
      </c>
      <c r="C598" t="s">
        <v>1474</v>
      </c>
      <c r="D598" t="s">
        <v>50</v>
      </c>
      <c r="E598" t="s">
        <v>1475</v>
      </c>
      <c r="F598" t="str">
        <f>"201511037236"</f>
        <v>201511037236</v>
      </c>
      <c r="G598" t="s">
        <v>113</v>
      </c>
      <c r="H598" t="s">
        <v>87</v>
      </c>
      <c r="I598">
        <v>384</v>
      </c>
      <c r="J598" t="s">
        <v>21</v>
      </c>
      <c r="M598">
        <v>1612.2</v>
      </c>
    </row>
    <row r="599" spans="1:13" x14ac:dyDescent="0.25">
      <c r="A599">
        <v>593</v>
      </c>
      <c r="B599">
        <v>408</v>
      </c>
      <c r="C599" t="s">
        <v>1476</v>
      </c>
      <c r="D599" t="s">
        <v>138</v>
      </c>
      <c r="E599" t="s">
        <v>1477</v>
      </c>
      <c r="F599" t="str">
        <f>"201410012700"</f>
        <v>201410012700</v>
      </c>
      <c r="G599" t="s">
        <v>203</v>
      </c>
      <c r="H599" t="s">
        <v>26</v>
      </c>
      <c r="I599">
        <v>511</v>
      </c>
      <c r="J599" t="s">
        <v>21</v>
      </c>
      <c r="L599" t="s">
        <v>36</v>
      </c>
      <c r="M599">
        <v>888.4</v>
      </c>
    </row>
    <row r="600" spans="1:13" x14ac:dyDescent="0.25">
      <c r="A600">
        <v>594</v>
      </c>
      <c r="B600">
        <v>8350</v>
      </c>
      <c r="C600" t="s">
        <v>1478</v>
      </c>
      <c r="D600" t="s">
        <v>425</v>
      </c>
      <c r="E600" t="s">
        <v>1479</v>
      </c>
      <c r="F600" t="str">
        <f>"201511033084"</f>
        <v>201511033084</v>
      </c>
      <c r="G600" t="s">
        <v>109</v>
      </c>
      <c r="H600" t="s">
        <v>110</v>
      </c>
      <c r="I600">
        <v>466</v>
      </c>
      <c r="J600" t="s">
        <v>21</v>
      </c>
      <c r="L600" t="s">
        <v>53</v>
      </c>
      <c r="M600">
        <v>1152.2</v>
      </c>
    </row>
    <row r="601" spans="1:13" x14ac:dyDescent="0.25">
      <c r="A601">
        <v>595</v>
      </c>
      <c r="B601">
        <v>3244</v>
      </c>
      <c r="C601" t="s">
        <v>1480</v>
      </c>
      <c r="D601" t="s">
        <v>70</v>
      </c>
      <c r="E601" t="s">
        <v>1481</v>
      </c>
      <c r="F601" t="str">
        <f>"00021442"</f>
        <v>00021442</v>
      </c>
      <c r="G601" t="s">
        <v>1482</v>
      </c>
      <c r="H601" t="s">
        <v>160</v>
      </c>
      <c r="I601">
        <v>364</v>
      </c>
      <c r="J601" t="s">
        <v>21</v>
      </c>
      <c r="M601">
        <v>1867.2</v>
      </c>
    </row>
    <row r="602" spans="1:13" x14ac:dyDescent="0.25">
      <c r="A602">
        <v>596</v>
      </c>
      <c r="B602">
        <v>9163</v>
      </c>
      <c r="C602" t="s">
        <v>1483</v>
      </c>
      <c r="D602" t="s">
        <v>81</v>
      </c>
      <c r="E602" t="s">
        <v>1484</v>
      </c>
      <c r="F602" t="str">
        <f>"00081325"</f>
        <v>00081325</v>
      </c>
      <c r="G602" t="s">
        <v>786</v>
      </c>
      <c r="H602" t="s">
        <v>26</v>
      </c>
      <c r="I602">
        <v>550</v>
      </c>
      <c r="J602" t="s">
        <v>21</v>
      </c>
      <c r="M602">
        <v>1737.6</v>
      </c>
    </row>
    <row r="603" spans="1:13" x14ac:dyDescent="0.25">
      <c r="A603">
        <v>597</v>
      </c>
      <c r="B603">
        <v>3274</v>
      </c>
      <c r="C603" t="s">
        <v>1485</v>
      </c>
      <c r="D603" t="s">
        <v>129</v>
      </c>
      <c r="E603" t="s">
        <v>1486</v>
      </c>
      <c r="F603" t="str">
        <f>"201511036851"</f>
        <v>201511036851</v>
      </c>
      <c r="G603" t="s">
        <v>1487</v>
      </c>
      <c r="H603" t="s">
        <v>26</v>
      </c>
      <c r="I603">
        <v>518</v>
      </c>
      <c r="J603" t="s">
        <v>21</v>
      </c>
      <c r="L603" t="s">
        <v>53</v>
      </c>
      <c r="M603">
        <v>1033</v>
      </c>
    </row>
    <row r="604" spans="1:13" x14ac:dyDescent="0.25">
      <c r="A604">
        <v>598</v>
      </c>
      <c r="B604">
        <v>1407</v>
      </c>
      <c r="C604" t="s">
        <v>1488</v>
      </c>
      <c r="D604" t="s">
        <v>50</v>
      </c>
      <c r="E604" t="s">
        <v>1489</v>
      </c>
      <c r="F604" t="str">
        <f>"201510004189"</f>
        <v>201510004189</v>
      </c>
      <c r="G604" t="s">
        <v>1490</v>
      </c>
      <c r="H604" t="s">
        <v>87</v>
      </c>
      <c r="I604">
        <v>386</v>
      </c>
      <c r="J604" t="s">
        <v>21</v>
      </c>
      <c r="M604">
        <v>1536</v>
      </c>
    </row>
    <row r="605" spans="1:13" x14ac:dyDescent="0.25">
      <c r="A605">
        <v>599</v>
      </c>
      <c r="B605">
        <v>8826</v>
      </c>
      <c r="C605" t="s">
        <v>1491</v>
      </c>
      <c r="D605" t="s">
        <v>38</v>
      </c>
      <c r="E605" t="s">
        <v>1492</v>
      </c>
      <c r="F605" t="str">
        <f>"00030463"</f>
        <v>00030463</v>
      </c>
      <c r="G605" t="s">
        <v>224</v>
      </c>
      <c r="H605" t="s">
        <v>26</v>
      </c>
      <c r="I605">
        <v>469</v>
      </c>
      <c r="J605" t="s">
        <v>21</v>
      </c>
      <c r="M605">
        <v>1676</v>
      </c>
    </row>
    <row r="606" spans="1:13" x14ac:dyDescent="0.25">
      <c r="A606">
        <v>600</v>
      </c>
      <c r="B606">
        <v>7124</v>
      </c>
      <c r="C606" t="s">
        <v>1493</v>
      </c>
      <c r="D606" t="s">
        <v>329</v>
      </c>
      <c r="E606" t="s">
        <v>1494</v>
      </c>
      <c r="F606" t="str">
        <f>"00023941"</f>
        <v>00023941</v>
      </c>
      <c r="G606" t="s">
        <v>1487</v>
      </c>
      <c r="H606" t="s">
        <v>26</v>
      </c>
      <c r="I606">
        <v>518</v>
      </c>
      <c r="J606" t="s">
        <v>21</v>
      </c>
      <c r="M606">
        <v>1465</v>
      </c>
    </row>
    <row r="607" spans="1:13" x14ac:dyDescent="0.25">
      <c r="A607">
        <v>601</v>
      </c>
      <c r="B607">
        <v>5951</v>
      </c>
      <c r="C607" t="s">
        <v>1495</v>
      </c>
      <c r="D607" t="s">
        <v>50</v>
      </c>
      <c r="E607" t="s">
        <v>1496</v>
      </c>
      <c r="F607" t="str">
        <f>"00077103"</f>
        <v>00077103</v>
      </c>
      <c r="G607" t="s">
        <v>670</v>
      </c>
      <c r="H607" t="s">
        <v>110</v>
      </c>
      <c r="I607">
        <v>465</v>
      </c>
      <c r="J607" t="s">
        <v>21</v>
      </c>
      <c r="M607">
        <v>1544.3</v>
      </c>
    </row>
    <row r="608" spans="1:13" x14ac:dyDescent="0.25">
      <c r="A608">
        <v>602</v>
      </c>
      <c r="B608">
        <v>8033</v>
      </c>
      <c r="C608" t="s">
        <v>1497</v>
      </c>
      <c r="D608" t="s">
        <v>138</v>
      </c>
      <c r="E608" t="s">
        <v>1498</v>
      </c>
      <c r="F608" t="str">
        <f>"201511024306"</f>
        <v>201511024306</v>
      </c>
      <c r="G608" t="s">
        <v>309</v>
      </c>
      <c r="H608" t="s">
        <v>26</v>
      </c>
      <c r="I608">
        <v>515</v>
      </c>
      <c r="J608" t="s">
        <v>21</v>
      </c>
      <c r="L608" t="s">
        <v>36</v>
      </c>
      <c r="M608">
        <v>1074.9000000000001</v>
      </c>
    </row>
    <row r="609" spans="1:13" x14ac:dyDescent="0.25">
      <c r="A609">
        <v>603</v>
      </c>
      <c r="B609">
        <v>48</v>
      </c>
      <c r="C609" t="s">
        <v>1499</v>
      </c>
      <c r="D609" t="s">
        <v>115</v>
      </c>
      <c r="E609" t="s">
        <v>1500</v>
      </c>
      <c r="F609" t="str">
        <f>"201511040362"</f>
        <v>201511040362</v>
      </c>
      <c r="G609" t="s">
        <v>697</v>
      </c>
      <c r="H609" t="s">
        <v>110</v>
      </c>
      <c r="I609">
        <v>459</v>
      </c>
      <c r="J609" t="s">
        <v>21</v>
      </c>
      <c r="L609" t="s">
        <v>36</v>
      </c>
      <c r="M609">
        <v>1501.7</v>
      </c>
    </row>
    <row r="610" spans="1:13" x14ac:dyDescent="0.25">
      <c r="A610">
        <v>604</v>
      </c>
      <c r="B610">
        <v>912</v>
      </c>
      <c r="C610" t="s">
        <v>1501</v>
      </c>
      <c r="D610" t="s">
        <v>138</v>
      </c>
      <c r="E610" t="s">
        <v>1502</v>
      </c>
      <c r="F610" t="str">
        <f>"00048209"</f>
        <v>00048209</v>
      </c>
      <c r="G610" t="s">
        <v>1287</v>
      </c>
      <c r="H610" t="s">
        <v>26</v>
      </c>
      <c r="I610">
        <v>488</v>
      </c>
      <c r="J610" t="s">
        <v>21</v>
      </c>
      <c r="L610" t="s">
        <v>53</v>
      </c>
      <c r="M610">
        <v>1107.5999999999999</v>
      </c>
    </row>
    <row r="611" spans="1:13" x14ac:dyDescent="0.25">
      <c r="A611">
        <v>605</v>
      </c>
      <c r="B611">
        <v>4915</v>
      </c>
      <c r="C611" t="s">
        <v>1503</v>
      </c>
      <c r="D611" t="s">
        <v>1504</v>
      </c>
      <c r="E611" t="s">
        <v>1505</v>
      </c>
      <c r="F611" t="str">
        <f>"201602000354"</f>
        <v>201602000354</v>
      </c>
      <c r="G611" t="s">
        <v>1506</v>
      </c>
      <c r="H611" t="s">
        <v>20</v>
      </c>
      <c r="I611">
        <v>627</v>
      </c>
      <c r="J611" t="s">
        <v>21</v>
      </c>
      <c r="M611">
        <v>1441.6</v>
      </c>
    </row>
    <row r="612" spans="1:13" x14ac:dyDescent="0.25">
      <c r="A612">
        <v>606</v>
      </c>
      <c r="B612">
        <v>2584</v>
      </c>
      <c r="C612" t="s">
        <v>1507</v>
      </c>
      <c r="D612" t="s">
        <v>17</v>
      </c>
      <c r="E612" t="s">
        <v>1508</v>
      </c>
      <c r="F612" t="str">
        <f>"201511027373"</f>
        <v>201511027373</v>
      </c>
      <c r="G612" t="s">
        <v>113</v>
      </c>
      <c r="H612" t="s">
        <v>26</v>
      </c>
      <c r="I612">
        <v>483</v>
      </c>
      <c r="J612" t="s">
        <v>21</v>
      </c>
      <c r="L612" t="s">
        <v>36</v>
      </c>
      <c r="M612">
        <v>1025.0999999999999</v>
      </c>
    </row>
    <row r="613" spans="1:13" x14ac:dyDescent="0.25">
      <c r="A613">
        <v>607</v>
      </c>
      <c r="B613">
        <v>662</v>
      </c>
      <c r="C613" t="s">
        <v>1509</v>
      </c>
      <c r="D613" t="s">
        <v>55</v>
      </c>
      <c r="E613" t="s">
        <v>1510</v>
      </c>
      <c r="F613" t="str">
        <f>"00027567"</f>
        <v>00027567</v>
      </c>
      <c r="G613" t="s">
        <v>260</v>
      </c>
      <c r="H613" t="s">
        <v>26</v>
      </c>
      <c r="I613">
        <v>539</v>
      </c>
      <c r="J613" t="s">
        <v>21</v>
      </c>
      <c r="L613" t="s">
        <v>65</v>
      </c>
      <c r="M613">
        <v>898.7</v>
      </c>
    </row>
    <row r="614" spans="1:13" x14ac:dyDescent="0.25">
      <c r="A614">
        <v>608</v>
      </c>
      <c r="B614">
        <v>8863</v>
      </c>
      <c r="C614" t="s">
        <v>1511</v>
      </c>
      <c r="D614" t="s">
        <v>17</v>
      </c>
      <c r="E614" t="s">
        <v>1512</v>
      </c>
      <c r="F614" t="str">
        <f>"200810000039"</f>
        <v>200810000039</v>
      </c>
      <c r="G614" t="s">
        <v>1513</v>
      </c>
      <c r="H614" t="s">
        <v>907</v>
      </c>
      <c r="I614">
        <v>358</v>
      </c>
      <c r="J614" t="s">
        <v>21</v>
      </c>
      <c r="M614">
        <v>1518.9</v>
      </c>
    </row>
    <row r="615" spans="1:13" x14ac:dyDescent="0.25">
      <c r="A615">
        <v>609</v>
      </c>
      <c r="B615">
        <v>3128</v>
      </c>
      <c r="C615" t="s">
        <v>1514</v>
      </c>
      <c r="D615" t="s">
        <v>42</v>
      </c>
      <c r="E615">
        <v>25082</v>
      </c>
      <c r="F615" t="str">
        <f>"00027995"</f>
        <v>00027995</v>
      </c>
      <c r="G615" t="s">
        <v>281</v>
      </c>
      <c r="H615" t="s">
        <v>26</v>
      </c>
      <c r="I615">
        <v>507</v>
      </c>
      <c r="J615" t="s">
        <v>21</v>
      </c>
      <c r="M615">
        <v>1506</v>
      </c>
    </row>
    <row r="616" spans="1:13" x14ac:dyDescent="0.25">
      <c r="A616">
        <v>610</v>
      </c>
      <c r="B616">
        <v>6003</v>
      </c>
      <c r="C616" t="s">
        <v>1515</v>
      </c>
      <c r="D616" t="s">
        <v>50</v>
      </c>
      <c r="E616" t="s">
        <v>1516</v>
      </c>
      <c r="F616" t="str">
        <f>"201511032584"</f>
        <v>201511032584</v>
      </c>
      <c r="G616" t="s">
        <v>302</v>
      </c>
      <c r="H616" t="s">
        <v>87</v>
      </c>
      <c r="I616">
        <v>428</v>
      </c>
      <c r="J616" t="s">
        <v>21</v>
      </c>
      <c r="M616">
        <v>1531</v>
      </c>
    </row>
    <row r="617" spans="1:13" x14ac:dyDescent="0.25">
      <c r="A617">
        <v>611</v>
      </c>
      <c r="B617">
        <v>4657</v>
      </c>
      <c r="C617" t="s">
        <v>1517</v>
      </c>
      <c r="D617" t="s">
        <v>135</v>
      </c>
      <c r="E617" t="s">
        <v>1518</v>
      </c>
      <c r="F617" t="str">
        <f>"201512000409"</f>
        <v>201512000409</v>
      </c>
      <c r="G617" t="s">
        <v>35</v>
      </c>
      <c r="H617" t="s">
        <v>110</v>
      </c>
      <c r="I617">
        <v>457</v>
      </c>
      <c r="J617" t="s">
        <v>21</v>
      </c>
      <c r="L617" t="s">
        <v>165</v>
      </c>
      <c r="M617">
        <v>1473</v>
      </c>
    </row>
    <row r="618" spans="1:13" x14ac:dyDescent="0.25">
      <c r="A618">
        <v>612</v>
      </c>
      <c r="B618">
        <v>2463</v>
      </c>
      <c r="C618" t="s">
        <v>1519</v>
      </c>
      <c r="D618" t="s">
        <v>33</v>
      </c>
      <c r="E618" t="s">
        <v>1520</v>
      </c>
      <c r="F618" t="str">
        <f>"00070117"</f>
        <v>00070117</v>
      </c>
      <c r="G618" t="s">
        <v>90</v>
      </c>
      <c r="H618" t="s">
        <v>87</v>
      </c>
      <c r="I618">
        <v>410</v>
      </c>
      <c r="J618" t="s">
        <v>21</v>
      </c>
      <c r="L618" t="s">
        <v>53</v>
      </c>
      <c r="M618">
        <v>1240.9000000000001</v>
      </c>
    </row>
    <row r="619" spans="1:13" x14ac:dyDescent="0.25">
      <c r="A619">
        <v>613</v>
      </c>
      <c r="B619">
        <v>705</v>
      </c>
      <c r="C619" t="s">
        <v>1521</v>
      </c>
      <c r="D619" t="s">
        <v>62</v>
      </c>
      <c r="E619" t="s">
        <v>1522</v>
      </c>
      <c r="F619" t="str">
        <f>"201510004531"</f>
        <v>201510004531</v>
      </c>
      <c r="G619" t="s">
        <v>48</v>
      </c>
      <c r="H619" t="s">
        <v>87</v>
      </c>
      <c r="I619">
        <v>427</v>
      </c>
      <c r="J619" t="s">
        <v>21</v>
      </c>
      <c r="K619">
        <v>6</v>
      </c>
      <c r="M619">
        <v>969.7</v>
      </c>
    </row>
    <row r="620" spans="1:13" x14ac:dyDescent="0.25">
      <c r="A620">
        <v>614</v>
      </c>
      <c r="B620">
        <v>7898</v>
      </c>
      <c r="C620" t="s">
        <v>1523</v>
      </c>
      <c r="D620" t="s">
        <v>55</v>
      </c>
      <c r="E620" t="s">
        <v>1524</v>
      </c>
      <c r="F620" t="str">
        <f>"200712000503"</f>
        <v>200712000503</v>
      </c>
      <c r="G620" t="s">
        <v>281</v>
      </c>
      <c r="H620" t="s">
        <v>110</v>
      </c>
      <c r="I620">
        <v>456</v>
      </c>
      <c r="J620" t="s">
        <v>21</v>
      </c>
      <c r="M620">
        <v>1797.5</v>
      </c>
    </row>
    <row r="621" spans="1:13" x14ac:dyDescent="0.25">
      <c r="A621">
        <v>615</v>
      </c>
      <c r="B621">
        <v>1239</v>
      </c>
      <c r="C621" t="s">
        <v>1525</v>
      </c>
      <c r="D621" t="s">
        <v>249</v>
      </c>
      <c r="E621" t="s">
        <v>1526</v>
      </c>
      <c r="F621" t="str">
        <f>"00044015"</f>
        <v>00044015</v>
      </c>
      <c r="G621" t="s">
        <v>292</v>
      </c>
      <c r="H621" t="s">
        <v>26</v>
      </c>
      <c r="I621">
        <v>480</v>
      </c>
      <c r="J621" t="s">
        <v>21</v>
      </c>
      <c r="L621" t="s">
        <v>53</v>
      </c>
      <c r="M621">
        <v>1152.2</v>
      </c>
    </row>
    <row r="622" spans="1:13" x14ac:dyDescent="0.25">
      <c r="A622">
        <v>616</v>
      </c>
      <c r="B622">
        <v>3784</v>
      </c>
      <c r="C622" t="s">
        <v>1527</v>
      </c>
      <c r="D622" t="s">
        <v>33</v>
      </c>
      <c r="E622" t="s">
        <v>1528</v>
      </c>
      <c r="F622" t="str">
        <f>"00019977"</f>
        <v>00019977</v>
      </c>
      <c r="G622" t="s">
        <v>443</v>
      </c>
      <c r="H622" t="s">
        <v>110</v>
      </c>
      <c r="I622">
        <v>454</v>
      </c>
      <c r="J622" t="s">
        <v>21</v>
      </c>
      <c r="L622" t="s">
        <v>165</v>
      </c>
      <c r="M622">
        <v>1509</v>
      </c>
    </row>
    <row r="623" spans="1:13" x14ac:dyDescent="0.25">
      <c r="A623">
        <v>617</v>
      </c>
      <c r="B623">
        <v>1892</v>
      </c>
      <c r="C623" t="s">
        <v>1529</v>
      </c>
      <c r="D623" t="s">
        <v>119</v>
      </c>
      <c r="E623" t="s">
        <v>1530</v>
      </c>
      <c r="F623" t="str">
        <f>"201511026178"</f>
        <v>201511026178</v>
      </c>
      <c r="G623" t="s">
        <v>603</v>
      </c>
      <c r="H623" t="s">
        <v>26</v>
      </c>
      <c r="I623">
        <v>517</v>
      </c>
      <c r="J623" t="s">
        <v>21</v>
      </c>
      <c r="L623" t="s">
        <v>36</v>
      </c>
      <c r="M623">
        <v>862.5</v>
      </c>
    </row>
    <row r="624" spans="1:13" x14ac:dyDescent="0.25">
      <c r="A624">
        <v>618</v>
      </c>
      <c r="B624">
        <v>6967</v>
      </c>
      <c r="C624" t="s">
        <v>1531</v>
      </c>
      <c r="D624" t="s">
        <v>42</v>
      </c>
      <c r="E624" t="s">
        <v>1532</v>
      </c>
      <c r="F624" t="str">
        <f>"201103000284"</f>
        <v>201103000284</v>
      </c>
      <c r="G624" t="s">
        <v>536</v>
      </c>
      <c r="H624" t="s">
        <v>26</v>
      </c>
      <c r="I624">
        <v>475</v>
      </c>
      <c r="J624" t="s">
        <v>21</v>
      </c>
      <c r="L624" t="s">
        <v>53</v>
      </c>
      <c r="M624">
        <v>1164.9000000000001</v>
      </c>
    </row>
    <row r="625" spans="1:13" x14ac:dyDescent="0.25">
      <c r="A625">
        <v>619</v>
      </c>
      <c r="B625">
        <v>7301</v>
      </c>
      <c r="C625" t="s">
        <v>1533</v>
      </c>
      <c r="D625" t="s">
        <v>193</v>
      </c>
      <c r="E625" t="s">
        <v>1534</v>
      </c>
      <c r="F625" t="str">
        <f>"00029861"</f>
        <v>00029861</v>
      </c>
      <c r="G625" t="s">
        <v>697</v>
      </c>
      <c r="H625" t="s">
        <v>20</v>
      </c>
      <c r="I625">
        <v>602</v>
      </c>
      <c r="J625" t="s">
        <v>21</v>
      </c>
      <c r="L625" t="s">
        <v>53</v>
      </c>
      <c r="M625">
        <v>994</v>
      </c>
    </row>
    <row r="626" spans="1:13" x14ac:dyDescent="0.25">
      <c r="A626">
        <v>620</v>
      </c>
      <c r="B626">
        <v>5300</v>
      </c>
      <c r="C626" t="s">
        <v>1535</v>
      </c>
      <c r="D626" t="s">
        <v>193</v>
      </c>
      <c r="E626" t="s">
        <v>1536</v>
      </c>
      <c r="F626" t="str">
        <f>"00032294"</f>
        <v>00032294</v>
      </c>
      <c r="G626" t="s">
        <v>414</v>
      </c>
      <c r="H626" t="s">
        <v>26</v>
      </c>
      <c r="I626">
        <v>512</v>
      </c>
      <c r="J626" t="s">
        <v>21</v>
      </c>
      <c r="K626">
        <v>8</v>
      </c>
      <c r="L626" t="s">
        <v>65</v>
      </c>
      <c r="M626">
        <v>733.1</v>
      </c>
    </row>
    <row r="627" spans="1:13" x14ac:dyDescent="0.25">
      <c r="A627">
        <v>621</v>
      </c>
      <c r="B627">
        <v>143</v>
      </c>
      <c r="C627" t="s">
        <v>1537</v>
      </c>
      <c r="D627" t="s">
        <v>311</v>
      </c>
      <c r="E627" t="s">
        <v>1538</v>
      </c>
      <c r="F627" t="str">
        <f>"201511031695"</f>
        <v>201511031695</v>
      </c>
      <c r="G627" t="s">
        <v>44</v>
      </c>
      <c r="H627" t="s">
        <v>26</v>
      </c>
      <c r="I627">
        <v>528</v>
      </c>
      <c r="J627" t="s">
        <v>21</v>
      </c>
      <c r="L627" t="s">
        <v>36</v>
      </c>
      <c r="M627">
        <v>1055.3</v>
      </c>
    </row>
    <row r="628" spans="1:13" x14ac:dyDescent="0.25">
      <c r="A628">
        <v>622</v>
      </c>
      <c r="B628">
        <v>7311</v>
      </c>
      <c r="C628" t="s">
        <v>1539</v>
      </c>
      <c r="D628" t="s">
        <v>42</v>
      </c>
      <c r="E628" t="s">
        <v>1540</v>
      </c>
      <c r="F628" t="str">
        <f>"00089667"</f>
        <v>00089667</v>
      </c>
      <c r="G628" t="s">
        <v>292</v>
      </c>
      <c r="H628" t="s">
        <v>26</v>
      </c>
      <c r="I628">
        <v>480</v>
      </c>
      <c r="J628" t="s">
        <v>21</v>
      </c>
      <c r="L628" t="s">
        <v>65</v>
      </c>
      <c r="M628">
        <v>904.2</v>
      </c>
    </row>
    <row r="629" spans="1:13" x14ac:dyDescent="0.25">
      <c r="A629">
        <v>623</v>
      </c>
      <c r="B629">
        <v>9356</v>
      </c>
      <c r="C629" t="s">
        <v>1541</v>
      </c>
      <c r="D629" t="s">
        <v>55</v>
      </c>
      <c r="E629" t="s">
        <v>1542</v>
      </c>
      <c r="F629" t="str">
        <f>"201304005913"</f>
        <v>201304005913</v>
      </c>
      <c r="G629" t="s">
        <v>260</v>
      </c>
      <c r="H629" t="s">
        <v>87</v>
      </c>
      <c r="I629">
        <v>424</v>
      </c>
      <c r="J629" t="s">
        <v>21</v>
      </c>
      <c r="L629" t="s">
        <v>53</v>
      </c>
      <c r="M629">
        <v>1188.5999999999999</v>
      </c>
    </row>
    <row r="630" spans="1:13" x14ac:dyDescent="0.25">
      <c r="A630">
        <v>624</v>
      </c>
      <c r="B630">
        <v>4477</v>
      </c>
      <c r="C630" t="s">
        <v>1543</v>
      </c>
      <c r="D630" t="s">
        <v>55</v>
      </c>
      <c r="E630" t="s">
        <v>1544</v>
      </c>
      <c r="F630" t="str">
        <f>"201304006031"</f>
        <v>201304006031</v>
      </c>
      <c r="G630" t="s">
        <v>203</v>
      </c>
      <c r="H630" t="s">
        <v>87</v>
      </c>
      <c r="I630">
        <v>402</v>
      </c>
      <c r="J630" t="s">
        <v>21</v>
      </c>
      <c r="L630" t="s">
        <v>53</v>
      </c>
      <c r="M630">
        <v>1207.3</v>
      </c>
    </row>
    <row r="631" spans="1:13" x14ac:dyDescent="0.25">
      <c r="A631">
        <v>625</v>
      </c>
      <c r="B631">
        <v>9499</v>
      </c>
      <c r="C631" t="s">
        <v>1543</v>
      </c>
      <c r="D631" t="s">
        <v>1545</v>
      </c>
      <c r="E631" t="s">
        <v>1546</v>
      </c>
      <c r="F631" t="str">
        <f>"201010000045"</f>
        <v>201010000045</v>
      </c>
      <c r="G631" t="s">
        <v>1198</v>
      </c>
      <c r="H631" t="s">
        <v>87</v>
      </c>
      <c r="I631">
        <v>387</v>
      </c>
      <c r="J631" t="s">
        <v>21</v>
      </c>
      <c r="M631">
        <v>1528.8</v>
      </c>
    </row>
    <row r="632" spans="1:13" x14ac:dyDescent="0.25">
      <c r="A632">
        <v>626</v>
      </c>
      <c r="B632">
        <v>2091</v>
      </c>
      <c r="C632" t="s">
        <v>1547</v>
      </c>
      <c r="D632" t="s">
        <v>46</v>
      </c>
      <c r="E632" t="s">
        <v>1548</v>
      </c>
      <c r="F632" t="str">
        <f>"201511022680"</f>
        <v>201511022680</v>
      </c>
      <c r="G632" t="s">
        <v>150</v>
      </c>
      <c r="H632" t="s">
        <v>20</v>
      </c>
      <c r="I632">
        <v>554</v>
      </c>
      <c r="J632" t="s">
        <v>21</v>
      </c>
      <c r="M632">
        <v>1446.3</v>
      </c>
    </row>
    <row r="633" spans="1:13" x14ac:dyDescent="0.25">
      <c r="A633">
        <v>627</v>
      </c>
      <c r="B633">
        <v>3072</v>
      </c>
      <c r="C633" t="s">
        <v>1549</v>
      </c>
      <c r="D633" t="s">
        <v>77</v>
      </c>
      <c r="E633" t="s">
        <v>1550</v>
      </c>
      <c r="F633" t="str">
        <f>"201511028086"</f>
        <v>201511028086</v>
      </c>
      <c r="G633" t="s">
        <v>117</v>
      </c>
      <c r="H633" t="s">
        <v>26</v>
      </c>
      <c r="I633">
        <v>526</v>
      </c>
      <c r="J633" t="s">
        <v>21</v>
      </c>
      <c r="L633" t="s">
        <v>36</v>
      </c>
      <c r="M633">
        <v>906.1</v>
      </c>
    </row>
    <row r="634" spans="1:13" x14ac:dyDescent="0.25">
      <c r="A634">
        <v>628</v>
      </c>
      <c r="B634">
        <v>6939</v>
      </c>
      <c r="C634" t="s">
        <v>1551</v>
      </c>
      <c r="D634" t="s">
        <v>138</v>
      </c>
      <c r="E634" t="s">
        <v>1552</v>
      </c>
      <c r="F634" t="str">
        <f>"201511034428"</f>
        <v>201511034428</v>
      </c>
      <c r="G634" t="s">
        <v>40</v>
      </c>
      <c r="H634" t="s">
        <v>26</v>
      </c>
      <c r="I634">
        <v>519</v>
      </c>
      <c r="J634" t="s">
        <v>21</v>
      </c>
      <c r="M634">
        <v>1482.6</v>
      </c>
    </row>
    <row r="635" spans="1:13" x14ac:dyDescent="0.25">
      <c r="A635">
        <v>629</v>
      </c>
      <c r="B635">
        <v>8174</v>
      </c>
      <c r="C635" t="s">
        <v>1553</v>
      </c>
      <c r="D635" t="s">
        <v>17</v>
      </c>
      <c r="E635" t="s">
        <v>1554</v>
      </c>
      <c r="F635" t="str">
        <f>"201511028712"</f>
        <v>201511028712</v>
      </c>
      <c r="G635" t="s">
        <v>185</v>
      </c>
      <c r="H635" t="s">
        <v>26</v>
      </c>
      <c r="I635">
        <v>477</v>
      </c>
      <c r="J635" t="s">
        <v>21</v>
      </c>
      <c r="M635">
        <v>1496.1</v>
      </c>
    </row>
    <row r="636" spans="1:13" x14ac:dyDescent="0.25">
      <c r="A636">
        <v>630</v>
      </c>
      <c r="B636">
        <v>5055</v>
      </c>
      <c r="C636" t="s">
        <v>1555</v>
      </c>
      <c r="D636" t="s">
        <v>1556</v>
      </c>
      <c r="E636" t="s">
        <v>1557</v>
      </c>
      <c r="F636" t="str">
        <f>"201511029004"</f>
        <v>201511029004</v>
      </c>
      <c r="G636" t="s">
        <v>443</v>
      </c>
      <c r="H636" t="s">
        <v>110</v>
      </c>
      <c r="I636">
        <v>454</v>
      </c>
      <c r="J636" t="s">
        <v>21</v>
      </c>
      <c r="L636" t="s">
        <v>36</v>
      </c>
      <c r="M636">
        <v>1437.8</v>
      </c>
    </row>
    <row r="637" spans="1:13" x14ac:dyDescent="0.25">
      <c r="A637">
        <v>631</v>
      </c>
      <c r="B637">
        <v>2636</v>
      </c>
      <c r="C637" t="s">
        <v>1558</v>
      </c>
      <c r="D637" t="s">
        <v>17</v>
      </c>
      <c r="E637" t="s">
        <v>1559</v>
      </c>
      <c r="F637" t="str">
        <f>"201508000052"</f>
        <v>201508000052</v>
      </c>
      <c r="G637" t="s">
        <v>324</v>
      </c>
      <c r="H637" t="s">
        <v>26</v>
      </c>
      <c r="I637">
        <v>496</v>
      </c>
      <c r="J637" t="s">
        <v>21</v>
      </c>
      <c r="L637" t="s">
        <v>36</v>
      </c>
      <c r="M637">
        <v>1424.7</v>
      </c>
    </row>
    <row r="638" spans="1:13" x14ac:dyDescent="0.25">
      <c r="A638">
        <v>632</v>
      </c>
      <c r="B638">
        <v>174</v>
      </c>
      <c r="C638" t="s">
        <v>1560</v>
      </c>
      <c r="D638" t="s">
        <v>484</v>
      </c>
      <c r="E638" t="s">
        <v>1561</v>
      </c>
      <c r="F638" t="str">
        <f>"00046730"</f>
        <v>00046730</v>
      </c>
      <c r="G638" t="s">
        <v>1312</v>
      </c>
      <c r="H638" t="s">
        <v>87</v>
      </c>
      <c r="I638">
        <v>383</v>
      </c>
      <c r="J638" t="s">
        <v>21</v>
      </c>
      <c r="K638">
        <v>6</v>
      </c>
      <c r="M638">
        <v>1476</v>
      </c>
    </row>
    <row r="639" spans="1:13" x14ac:dyDescent="0.25">
      <c r="A639">
        <v>633</v>
      </c>
      <c r="B639">
        <v>2010</v>
      </c>
      <c r="C639" t="s">
        <v>1562</v>
      </c>
      <c r="D639" t="s">
        <v>1556</v>
      </c>
      <c r="E639" t="s">
        <v>1563</v>
      </c>
      <c r="F639" t="str">
        <f>"00085280"</f>
        <v>00085280</v>
      </c>
      <c r="G639" t="s">
        <v>443</v>
      </c>
      <c r="H639" t="s">
        <v>125</v>
      </c>
      <c r="I639">
        <v>643</v>
      </c>
      <c r="J639" t="s">
        <v>21</v>
      </c>
      <c r="L639" t="s">
        <v>53</v>
      </c>
      <c r="M639">
        <v>1700</v>
      </c>
    </row>
    <row r="640" spans="1:13" x14ac:dyDescent="0.25">
      <c r="A640">
        <v>634</v>
      </c>
      <c r="B640">
        <v>4730</v>
      </c>
      <c r="C640" t="s">
        <v>1564</v>
      </c>
      <c r="D640" t="s">
        <v>42</v>
      </c>
      <c r="E640" t="s">
        <v>1565</v>
      </c>
      <c r="F640" t="str">
        <f>"201510001650"</f>
        <v>201510001650</v>
      </c>
      <c r="G640" t="s">
        <v>25</v>
      </c>
      <c r="H640" t="s">
        <v>26</v>
      </c>
      <c r="I640">
        <v>540</v>
      </c>
      <c r="J640" t="s">
        <v>21</v>
      </c>
      <c r="M640">
        <v>1462.8</v>
      </c>
    </row>
    <row r="641" spans="1:13" x14ac:dyDescent="0.25">
      <c r="A641">
        <v>635</v>
      </c>
      <c r="B641">
        <v>9135</v>
      </c>
      <c r="C641" t="s">
        <v>1566</v>
      </c>
      <c r="D641" t="s">
        <v>135</v>
      </c>
      <c r="E641" t="s">
        <v>1567</v>
      </c>
      <c r="F641" t="str">
        <f>"201510000856"</f>
        <v>201510000856</v>
      </c>
      <c r="G641" t="s">
        <v>1568</v>
      </c>
      <c r="H641" t="s">
        <v>26</v>
      </c>
      <c r="I641">
        <v>532</v>
      </c>
      <c r="J641" t="s">
        <v>21</v>
      </c>
      <c r="M641">
        <v>1495</v>
      </c>
    </row>
    <row r="642" spans="1:13" x14ac:dyDescent="0.25">
      <c r="A642">
        <v>636</v>
      </c>
      <c r="B642">
        <v>2355</v>
      </c>
      <c r="C642" t="s">
        <v>1569</v>
      </c>
      <c r="D642" t="s">
        <v>138</v>
      </c>
      <c r="E642" t="s">
        <v>1570</v>
      </c>
      <c r="F642" t="str">
        <f>"201511004425"</f>
        <v>201511004425</v>
      </c>
      <c r="G642" t="s">
        <v>480</v>
      </c>
      <c r="H642" t="s">
        <v>26</v>
      </c>
      <c r="I642">
        <v>485</v>
      </c>
      <c r="J642" t="s">
        <v>21</v>
      </c>
      <c r="L642" t="s">
        <v>36</v>
      </c>
      <c r="M642">
        <v>910.4</v>
      </c>
    </row>
    <row r="643" spans="1:13" x14ac:dyDescent="0.25">
      <c r="A643">
        <v>637</v>
      </c>
      <c r="B643">
        <v>746</v>
      </c>
      <c r="C643" t="s">
        <v>1571</v>
      </c>
      <c r="D643" t="s">
        <v>104</v>
      </c>
      <c r="E643" t="s">
        <v>1572</v>
      </c>
      <c r="F643" t="str">
        <f>"00016081"</f>
        <v>00016081</v>
      </c>
      <c r="G643" t="s">
        <v>60</v>
      </c>
      <c r="H643" t="s">
        <v>26</v>
      </c>
      <c r="I643">
        <v>484</v>
      </c>
      <c r="J643" t="s">
        <v>21</v>
      </c>
      <c r="K643">
        <v>8</v>
      </c>
      <c r="M643">
        <v>1617</v>
      </c>
    </row>
    <row r="644" spans="1:13" x14ac:dyDescent="0.25">
      <c r="A644">
        <v>638</v>
      </c>
      <c r="B644">
        <v>3156</v>
      </c>
      <c r="C644" t="s">
        <v>1573</v>
      </c>
      <c r="D644" t="s">
        <v>70</v>
      </c>
      <c r="E644" t="s">
        <v>1574</v>
      </c>
      <c r="F644" t="str">
        <f>"201511013211"</f>
        <v>201511013211</v>
      </c>
      <c r="G644" t="s">
        <v>79</v>
      </c>
      <c r="H644" t="s">
        <v>26</v>
      </c>
      <c r="I644">
        <v>520</v>
      </c>
      <c r="J644" t="s">
        <v>21</v>
      </c>
      <c r="L644" t="s">
        <v>65</v>
      </c>
      <c r="M644">
        <v>930.9</v>
      </c>
    </row>
    <row r="645" spans="1:13" x14ac:dyDescent="0.25">
      <c r="A645">
        <v>639</v>
      </c>
      <c r="B645">
        <v>4836</v>
      </c>
      <c r="C645" t="s">
        <v>1575</v>
      </c>
      <c r="D645" t="s">
        <v>55</v>
      </c>
      <c r="E645" t="s">
        <v>1576</v>
      </c>
      <c r="F645" t="str">
        <f>"00020257"</f>
        <v>00020257</v>
      </c>
      <c r="G645" t="s">
        <v>60</v>
      </c>
      <c r="H645" t="s">
        <v>26</v>
      </c>
      <c r="I645">
        <v>484</v>
      </c>
      <c r="J645" t="s">
        <v>21</v>
      </c>
      <c r="K645">
        <v>8</v>
      </c>
      <c r="L645" t="s">
        <v>36</v>
      </c>
      <c r="M645">
        <v>870.4</v>
      </c>
    </row>
    <row r="646" spans="1:13" x14ac:dyDescent="0.25">
      <c r="A646">
        <v>640</v>
      </c>
      <c r="B646">
        <v>3750</v>
      </c>
      <c r="C646" t="s">
        <v>1577</v>
      </c>
      <c r="D646" t="s">
        <v>46</v>
      </c>
      <c r="E646" t="s">
        <v>1578</v>
      </c>
      <c r="F646" t="str">
        <f>"201511007024"</f>
        <v>201511007024</v>
      </c>
      <c r="G646" t="s">
        <v>102</v>
      </c>
      <c r="H646" t="s">
        <v>26</v>
      </c>
      <c r="I646">
        <v>471</v>
      </c>
      <c r="J646" t="s">
        <v>21</v>
      </c>
      <c r="L646" t="s">
        <v>65</v>
      </c>
      <c r="M646">
        <v>928.7</v>
      </c>
    </row>
    <row r="647" spans="1:13" x14ac:dyDescent="0.25">
      <c r="A647">
        <v>641</v>
      </c>
      <c r="B647">
        <v>5221</v>
      </c>
      <c r="C647" t="s">
        <v>1579</v>
      </c>
      <c r="D647" t="s">
        <v>81</v>
      </c>
      <c r="E647" t="s">
        <v>1580</v>
      </c>
      <c r="F647" t="str">
        <f>"00090300"</f>
        <v>00090300</v>
      </c>
      <c r="G647" t="s">
        <v>771</v>
      </c>
      <c r="H647" t="s">
        <v>125</v>
      </c>
      <c r="I647">
        <v>632</v>
      </c>
      <c r="J647" t="s">
        <v>21</v>
      </c>
      <c r="M647">
        <v>2347</v>
      </c>
    </row>
    <row r="648" spans="1:13" x14ac:dyDescent="0.25">
      <c r="A648">
        <v>642</v>
      </c>
      <c r="B648">
        <v>3386</v>
      </c>
      <c r="C648" t="s">
        <v>1581</v>
      </c>
      <c r="D648" t="s">
        <v>1582</v>
      </c>
      <c r="E648" t="s">
        <v>1583</v>
      </c>
      <c r="F648" t="str">
        <f>"00047036"</f>
        <v>00047036</v>
      </c>
      <c r="G648" t="s">
        <v>438</v>
      </c>
      <c r="H648" t="s">
        <v>87</v>
      </c>
      <c r="I648">
        <v>382</v>
      </c>
      <c r="J648" t="s">
        <v>21</v>
      </c>
      <c r="L648" t="s">
        <v>1272</v>
      </c>
      <c r="M648">
        <v>968.7</v>
      </c>
    </row>
    <row r="649" spans="1:13" x14ac:dyDescent="0.25">
      <c r="A649">
        <v>643</v>
      </c>
      <c r="B649">
        <v>3827</v>
      </c>
      <c r="C649" t="s">
        <v>1584</v>
      </c>
      <c r="D649" t="s">
        <v>1218</v>
      </c>
      <c r="E649" t="s">
        <v>1585</v>
      </c>
      <c r="F649" t="str">
        <f>"00048996"</f>
        <v>00048996</v>
      </c>
      <c r="G649" t="s">
        <v>121</v>
      </c>
      <c r="H649" t="s">
        <v>110</v>
      </c>
      <c r="I649">
        <v>455</v>
      </c>
      <c r="J649" t="s">
        <v>21</v>
      </c>
      <c r="K649">
        <v>6</v>
      </c>
      <c r="L649" t="s">
        <v>53</v>
      </c>
      <c r="M649">
        <v>1010.1</v>
      </c>
    </row>
    <row r="650" spans="1:13" x14ac:dyDescent="0.25">
      <c r="A650">
        <v>644</v>
      </c>
      <c r="B650">
        <v>8246</v>
      </c>
      <c r="C650" t="s">
        <v>1586</v>
      </c>
      <c r="D650" t="s">
        <v>50</v>
      </c>
      <c r="E650" t="s">
        <v>1587</v>
      </c>
      <c r="F650" t="str">
        <f>"201407000216"</f>
        <v>201407000216</v>
      </c>
      <c r="G650" t="s">
        <v>1490</v>
      </c>
      <c r="H650" t="s">
        <v>907</v>
      </c>
      <c r="I650">
        <v>356</v>
      </c>
      <c r="J650" t="s">
        <v>21</v>
      </c>
      <c r="M650">
        <v>1566.7</v>
      </c>
    </row>
    <row r="651" spans="1:13" x14ac:dyDescent="0.25">
      <c r="A651">
        <v>645</v>
      </c>
      <c r="B651">
        <v>843</v>
      </c>
      <c r="C651" t="s">
        <v>1588</v>
      </c>
      <c r="D651" t="s">
        <v>115</v>
      </c>
      <c r="E651" t="s">
        <v>1589</v>
      </c>
      <c r="F651" t="str">
        <f>"201511011136"</f>
        <v>201511011136</v>
      </c>
      <c r="G651" t="s">
        <v>214</v>
      </c>
      <c r="H651" t="s">
        <v>110</v>
      </c>
      <c r="I651">
        <v>463</v>
      </c>
      <c r="J651" t="s">
        <v>21</v>
      </c>
      <c r="K651">
        <v>6</v>
      </c>
      <c r="M651">
        <v>1161.2</v>
      </c>
    </row>
    <row r="652" spans="1:13" x14ac:dyDescent="0.25">
      <c r="A652">
        <v>646</v>
      </c>
      <c r="B652">
        <v>2306</v>
      </c>
      <c r="C652" t="s">
        <v>1590</v>
      </c>
      <c r="D652" t="s">
        <v>115</v>
      </c>
      <c r="E652" t="s">
        <v>1591</v>
      </c>
      <c r="F652" t="str">
        <f>"00002206"</f>
        <v>00002206</v>
      </c>
      <c r="G652" t="s">
        <v>1154</v>
      </c>
      <c r="H652" t="s">
        <v>26</v>
      </c>
      <c r="I652">
        <v>543</v>
      </c>
      <c r="J652" t="s">
        <v>21</v>
      </c>
      <c r="L652" t="s">
        <v>53</v>
      </c>
      <c r="M652">
        <v>1091.5</v>
      </c>
    </row>
    <row r="653" spans="1:13" x14ac:dyDescent="0.25">
      <c r="A653">
        <v>647</v>
      </c>
      <c r="B653">
        <v>1287</v>
      </c>
      <c r="C653" t="s">
        <v>1592</v>
      </c>
      <c r="D653" t="s">
        <v>1103</v>
      </c>
      <c r="E653" t="s">
        <v>1593</v>
      </c>
      <c r="F653" t="str">
        <f>"201511024406"</f>
        <v>201511024406</v>
      </c>
      <c r="G653" t="s">
        <v>240</v>
      </c>
      <c r="H653" t="s">
        <v>26</v>
      </c>
      <c r="I653">
        <v>497</v>
      </c>
      <c r="J653" t="s">
        <v>21</v>
      </c>
      <c r="L653" t="s">
        <v>243</v>
      </c>
      <c r="M653">
        <v>1073.2</v>
      </c>
    </row>
    <row r="654" spans="1:13" x14ac:dyDescent="0.25">
      <c r="A654">
        <v>648</v>
      </c>
      <c r="B654">
        <v>6713</v>
      </c>
      <c r="C654" t="s">
        <v>1594</v>
      </c>
      <c r="D654" t="s">
        <v>50</v>
      </c>
      <c r="E654" t="s">
        <v>1595</v>
      </c>
      <c r="F654" t="str">
        <f>"200802008321"</f>
        <v>200802008321</v>
      </c>
      <c r="G654" t="s">
        <v>1568</v>
      </c>
      <c r="H654" t="s">
        <v>26</v>
      </c>
      <c r="I654">
        <v>532</v>
      </c>
      <c r="J654" t="s">
        <v>21</v>
      </c>
      <c r="L654" t="s">
        <v>53</v>
      </c>
      <c r="M654">
        <v>1047.5999999999999</v>
      </c>
    </row>
    <row r="655" spans="1:13" x14ac:dyDescent="0.25">
      <c r="A655">
        <v>649</v>
      </c>
      <c r="B655">
        <v>7760</v>
      </c>
      <c r="C655" t="s">
        <v>1596</v>
      </c>
      <c r="D655" t="s">
        <v>1103</v>
      </c>
      <c r="E655" t="s">
        <v>1597</v>
      </c>
      <c r="F655" t="str">
        <f>"201511007508"</f>
        <v>201511007508</v>
      </c>
      <c r="G655" t="s">
        <v>185</v>
      </c>
      <c r="H655" t="s">
        <v>26</v>
      </c>
      <c r="I655">
        <v>477</v>
      </c>
      <c r="J655" t="s">
        <v>21</v>
      </c>
      <c r="L655" t="s">
        <v>65</v>
      </c>
      <c r="M655">
        <v>922.3</v>
      </c>
    </row>
    <row r="656" spans="1:13" x14ac:dyDescent="0.25">
      <c r="A656">
        <v>650</v>
      </c>
      <c r="B656">
        <v>5497</v>
      </c>
      <c r="C656" t="s">
        <v>1598</v>
      </c>
      <c r="D656" t="s">
        <v>389</v>
      </c>
      <c r="E656" t="s">
        <v>1599</v>
      </c>
      <c r="F656" t="str">
        <f>"00037715"</f>
        <v>00037715</v>
      </c>
      <c r="G656" t="s">
        <v>292</v>
      </c>
      <c r="H656" t="s">
        <v>26</v>
      </c>
      <c r="I656">
        <v>480</v>
      </c>
      <c r="J656" t="s">
        <v>21</v>
      </c>
      <c r="L656" t="s">
        <v>36</v>
      </c>
      <c r="M656">
        <v>1280.9000000000001</v>
      </c>
    </row>
    <row r="657" spans="1:13" x14ac:dyDescent="0.25">
      <c r="A657">
        <v>651</v>
      </c>
      <c r="B657">
        <v>9207</v>
      </c>
      <c r="C657" t="s">
        <v>1600</v>
      </c>
      <c r="D657" t="s">
        <v>138</v>
      </c>
      <c r="E657" t="s">
        <v>1601</v>
      </c>
      <c r="F657" t="str">
        <f>"201511027843"</f>
        <v>201511027843</v>
      </c>
      <c r="G657" t="s">
        <v>90</v>
      </c>
      <c r="H657" t="s">
        <v>20</v>
      </c>
      <c r="I657">
        <v>599</v>
      </c>
      <c r="J657" t="s">
        <v>21</v>
      </c>
      <c r="M657">
        <v>1309.7</v>
      </c>
    </row>
    <row r="658" spans="1:13" x14ac:dyDescent="0.25">
      <c r="A658">
        <v>652</v>
      </c>
      <c r="B658">
        <v>1373</v>
      </c>
      <c r="C658" t="s">
        <v>1602</v>
      </c>
      <c r="D658" t="s">
        <v>219</v>
      </c>
      <c r="E658" t="s">
        <v>1603</v>
      </c>
      <c r="F658" t="str">
        <f>"201406005602"</f>
        <v>201406005602</v>
      </c>
      <c r="G658" t="s">
        <v>251</v>
      </c>
      <c r="H658" t="s">
        <v>26</v>
      </c>
      <c r="I658">
        <v>514</v>
      </c>
      <c r="J658" t="s">
        <v>21</v>
      </c>
      <c r="M658">
        <v>1492.9</v>
      </c>
    </row>
    <row r="659" spans="1:13" x14ac:dyDescent="0.25">
      <c r="A659">
        <v>653</v>
      </c>
      <c r="B659">
        <v>42</v>
      </c>
      <c r="C659" t="s">
        <v>1604</v>
      </c>
      <c r="D659" t="s">
        <v>196</v>
      </c>
      <c r="E659" t="s">
        <v>1605</v>
      </c>
      <c r="F659" t="str">
        <f>"201102000399"</f>
        <v>201102000399</v>
      </c>
      <c r="G659" t="s">
        <v>423</v>
      </c>
      <c r="H659" t="s">
        <v>26</v>
      </c>
      <c r="I659">
        <v>503</v>
      </c>
      <c r="J659" t="s">
        <v>21</v>
      </c>
      <c r="M659">
        <v>1665</v>
      </c>
    </row>
    <row r="660" spans="1:13" x14ac:dyDescent="0.25">
      <c r="A660">
        <v>654</v>
      </c>
      <c r="B660">
        <v>1585</v>
      </c>
      <c r="C660" t="s">
        <v>1606</v>
      </c>
      <c r="D660" t="s">
        <v>42</v>
      </c>
      <c r="E660" t="s">
        <v>1607</v>
      </c>
      <c r="F660" t="str">
        <f>"00023039"</f>
        <v>00023039</v>
      </c>
      <c r="G660" t="s">
        <v>224</v>
      </c>
      <c r="H660" t="s">
        <v>26</v>
      </c>
      <c r="I660">
        <v>469</v>
      </c>
      <c r="J660" t="s">
        <v>21</v>
      </c>
      <c r="L660" t="s">
        <v>65</v>
      </c>
      <c r="M660">
        <v>916.3</v>
      </c>
    </row>
    <row r="661" spans="1:13" x14ac:dyDescent="0.25">
      <c r="A661">
        <v>655</v>
      </c>
      <c r="B661">
        <v>3025</v>
      </c>
      <c r="C661" t="s">
        <v>1608</v>
      </c>
      <c r="D661" t="s">
        <v>1609</v>
      </c>
      <c r="E661" t="s">
        <v>1610</v>
      </c>
      <c r="F661" t="str">
        <f>"201505000208"</f>
        <v>201505000208</v>
      </c>
      <c r="G661" t="s">
        <v>1611</v>
      </c>
      <c r="H661" t="s">
        <v>26</v>
      </c>
      <c r="I661">
        <v>487</v>
      </c>
      <c r="J661" t="s">
        <v>21</v>
      </c>
      <c r="L661" t="s">
        <v>53</v>
      </c>
      <c r="M661">
        <v>1042.9000000000001</v>
      </c>
    </row>
    <row r="662" spans="1:13" x14ac:dyDescent="0.25">
      <c r="A662">
        <v>656</v>
      </c>
      <c r="B662">
        <v>813</v>
      </c>
      <c r="C662" t="s">
        <v>1612</v>
      </c>
      <c r="D662" t="s">
        <v>115</v>
      </c>
      <c r="E662" t="s">
        <v>1613</v>
      </c>
      <c r="F662" t="str">
        <f>"201511029988"</f>
        <v>201511029988</v>
      </c>
      <c r="G662" t="s">
        <v>1614</v>
      </c>
      <c r="H662" t="s">
        <v>26</v>
      </c>
      <c r="I662">
        <v>474</v>
      </c>
      <c r="J662" t="s">
        <v>21</v>
      </c>
      <c r="M662">
        <v>1618.8</v>
      </c>
    </row>
    <row r="663" spans="1:13" x14ac:dyDescent="0.25">
      <c r="A663">
        <v>657</v>
      </c>
      <c r="B663">
        <v>7324</v>
      </c>
      <c r="C663" t="s">
        <v>1615</v>
      </c>
      <c r="D663" t="s">
        <v>62</v>
      </c>
      <c r="E663" t="s">
        <v>1616</v>
      </c>
      <c r="F663" t="str">
        <f>"200802000318"</f>
        <v>200802000318</v>
      </c>
      <c r="G663" t="s">
        <v>281</v>
      </c>
      <c r="H663" t="s">
        <v>26</v>
      </c>
      <c r="I663">
        <v>507</v>
      </c>
      <c r="J663" t="s">
        <v>21</v>
      </c>
      <c r="M663">
        <v>1714.9</v>
      </c>
    </row>
    <row r="664" spans="1:13" x14ac:dyDescent="0.25">
      <c r="A664">
        <v>658</v>
      </c>
      <c r="B664">
        <v>1296</v>
      </c>
      <c r="C664" t="s">
        <v>1617</v>
      </c>
      <c r="D664" t="s">
        <v>1019</v>
      </c>
      <c r="E664" t="s">
        <v>1618</v>
      </c>
      <c r="F664" t="str">
        <f>"201511030150"</f>
        <v>201511030150</v>
      </c>
      <c r="G664" t="s">
        <v>40</v>
      </c>
      <c r="H664" t="s">
        <v>26</v>
      </c>
      <c r="I664">
        <v>519</v>
      </c>
      <c r="J664" t="s">
        <v>21</v>
      </c>
      <c r="M664">
        <v>1483.2</v>
      </c>
    </row>
    <row r="665" spans="1:13" x14ac:dyDescent="0.25">
      <c r="A665">
        <v>659</v>
      </c>
      <c r="B665">
        <v>9094</v>
      </c>
      <c r="C665" t="s">
        <v>1619</v>
      </c>
      <c r="D665" t="s">
        <v>38</v>
      </c>
      <c r="E665" t="s">
        <v>1620</v>
      </c>
      <c r="F665" t="str">
        <f>"201402004626"</f>
        <v>201402004626</v>
      </c>
      <c r="G665" t="s">
        <v>521</v>
      </c>
      <c r="H665" t="s">
        <v>20</v>
      </c>
      <c r="I665">
        <v>579</v>
      </c>
      <c r="J665" t="s">
        <v>21</v>
      </c>
      <c r="L665" t="s">
        <v>53</v>
      </c>
      <c r="M665">
        <v>999.5</v>
      </c>
    </row>
    <row r="666" spans="1:13" x14ac:dyDescent="0.25">
      <c r="A666">
        <v>660</v>
      </c>
      <c r="B666">
        <v>4894</v>
      </c>
      <c r="C666" t="s">
        <v>1621</v>
      </c>
      <c r="D666" t="s">
        <v>425</v>
      </c>
      <c r="E666" t="s">
        <v>1622</v>
      </c>
      <c r="F666" t="str">
        <f>"201505000189"</f>
        <v>201505000189</v>
      </c>
      <c r="G666" t="s">
        <v>117</v>
      </c>
      <c r="H666" t="s">
        <v>26</v>
      </c>
      <c r="I666">
        <v>526</v>
      </c>
      <c r="J666" t="s">
        <v>21</v>
      </c>
      <c r="L666" t="s">
        <v>36</v>
      </c>
      <c r="M666">
        <v>889.3</v>
      </c>
    </row>
    <row r="667" spans="1:13" x14ac:dyDescent="0.25">
      <c r="A667">
        <v>661</v>
      </c>
      <c r="B667">
        <v>9562</v>
      </c>
      <c r="C667" t="s">
        <v>1623</v>
      </c>
      <c r="D667" t="s">
        <v>50</v>
      </c>
      <c r="E667" t="s">
        <v>1624</v>
      </c>
      <c r="F667" t="str">
        <f>"201606000157"</f>
        <v>201606000157</v>
      </c>
      <c r="G667" t="s">
        <v>697</v>
      </c>
      <c r="H667" t="s">
        <v>125</v>
      </c>
      <c r="I667">
        <v>647</v>
      </c>
      <c r="J667" t="s">
        <v>21</v>
      </c>
      <c r="M667">
        <v>2133</v>
      </c>
    </row>
    <row r="668" spans="1:13" x14ac:dyDescent="0.25">
      <c r="A668">
        <v>662</v>
      </c>
      <c r="B668">
        <v>1928</v>
      </c>
      <c r="C668" t="s">
        <v>1625</v>
      </c>
      <c r="D668" t="s">
        <v>23</v>
      </c>
      <c r="E668" t="s">
        <v>1626</v>
      </c>
      <c r="F668" t="str">
        <f>"201511022982"</f>
        <v>201511022982</v>
      </c>
      <c r="G668" t="s">
        <v>281</v>
      </c>
      <c r="H668" t="s">
        <v>87</v>
      </c>
      <c r="I668">
        <v>400</v>
      </c>
      <c r="J668" t="s">
        <v>21</v>
      </c>
      <c r="L668" t="s">
        <v>53</v>
      </c>
      <c r="M668">
        <v>1201.7</v>
      </c>
    </row>
    <row r="669" spans="1:13" x14ac:dyDescent="0.25">
      <c r="A669">
        <v>663</v>
      </c>
      <c r="B669">
        <v>7926</v>
      </c>
      <c r="C669" t="s">
        <v>1627</v>
      </c>
      <c r="D669" t="s">
        <v>17</v>
      </c>
      <c r="E669" t="s">
        <v>1628</v>
      </c>
      <c r="F669" t="str">
        <f>"201511031257"</f>
        <v>201511031257</v>
      </c>
      <c r="G669" t="s">
        <v>1611</v>
      </c>
      <c r="H669" t="s">
        <v>26</v>
      </c>
      <c r="I669">
        <v>487</v>
      </c>
      <c r="J669" t="s">
        <v>21</v>
      </c>
      <c r="M669">
        <v>1455.1</v>
      </c>
    </row>
    <row r="670" spans="1:13" x14ac:dyDescent="0.25">
      <c r="A670">
        <v>664</v>
      </c>
      <c r="B670">
        <v>3421</v>
      </c>
      <c r="C670" t="s">
        <v>1629</v>
      </c>
      <c r="D670" t="s">
        <v>55</v>
      </c>
      <c r="E670">
        <v>866301</v>
      </c>
      <c r="F670" t="str">
        <f>"201511007316"</f>
        <v>201511007316</v>
      </c>
      <c r="G670" t="s">
        <v>40</v>
      </c>
      <c r="H670" t="s">
        <v>26</v>
      </c>
      <c r="I670">
        <v>519</v>
      </c>
      <c r="J670" t="s">
        <v>21</v>
      </c>
      <c r="L670" t="s">
        <v>36</v>
      </c>
      <c r="M670">
        <v>911.5</v>
      </c>
    </row>
    <row r="671" spans="1:13" x14ac:dyDescent="0.25">
      <c r="A671">
        <v>665</v>
      </c>
      <c r="B671">
        <v>4249</v>
      </c>
      <c r="C671" t="s">
        <v>1630</v>
      </c>
      <c r="D671" t="s">
        <v>17</v>
      </c>
      <c r="E671" t="s">
        <v>1631</v>
      </c>
      <c r="F671" t="str">
        <f>"00036705"</f>
        <v>00036705</v>
      </c>
      <c r="G671" t="s">
        <v>117</v>
      </c>
      <c r="H671" t="s">
        <v>26</v>
      </c>
      <c r="I671">
        <v>526</v>
      </c>
      <c r="J671" t="s">
        <v>21</v>
      </c>
      <c r="L671" t="s">
        <v>36</v>
      </c>
      <c r="M671">
        <v>894.6</v>
      </c>
    </row>
    <row r="672" spans="1:13" x14ac:dyDescent="0.25">
      <c r="A672">
        <v>666</v>
      </c>
      <c r="B672">
        <v>9146</v>
      </c>
      <c r="C672" t="s">
        <v>1632</v>
      </c>
      <c r="D672" t="s">
        <v>55</v>
      </c>
      <c r="E672" t="s">
        <v>1633</v>
      </c>
      <c r="F672" t="str">
        <f>"201512000113"</f>
        <v>201512000113</v>
      </c>
      <c r="G672" t="s">
        <v>480</v>
      </c>
      <c r="H672" t="s">
        <v>26</v>
      </c>
      <c r="I672">
        <v>485</v>
      </c>
      <c r="J672" t="s">
        <v>21</v>
      </c>
      <c r="K672">
        <v>8</v>
      </c>
      <c r="L672" t="s">
        <v>53</v>
      </c>
      <c r="M672">
        <v>1065</v>
      </c>
    </row>
    <row r="673" spans="1:13" x14ac:dyDescent="0.25">
      <c r="A673">
        <v>667</v>
      </c>
      <c r="B673">
        <v>3552</v>
      </c>
      <c r="C673" t="s">
        <v>1634</v>
      </c>
      <c r="D673" t="s">
        <v>50</v>
      </c>
      <c r="E673" t="s">
        <v>1635</v>
      </c>
      <c r="F673" t="str">
        <f>"201511024924"</f>
        <v>201511024924</v>
      </c>
      <c r="G673" t="s">
        <v>438</v>
      </c>
      <c r="H673" t="s">
        <v>110</v>
      </c>
      <c r="I673">
        <v>449</v>
      </c>
      <c r="J673" t="s">
        <v>21</v>
      </c>
      <c r="K673">
        <v>6</v>
      </c>
      <c r="M673">
        <v>1428.4</v>
      </c>
    </row>
    <row r="674" spans="1:13" x14ac:dyDescent="0.25">
      <c r="A674">
        <v>668</v>
      </c>
      <c r="B674">
        <v>5570</v>
      </c>
      <c r="C674" t="s">
        <v>1636</v>
      </c>
      <c r="D674" t="s">
        <v>55</v>
      </c>
      <c r="E674" t="s">
        <v>1637</v>
      </c>
      <c r="F674" t="str">
        <f>"201511019951"</f>
        <v>201511019951</v>
      </c>
      <c r="G674" t="s">
        <v>536</v>
      </c>
      <c r="H674" t="s">
        <v>26</v>
      </c>
      <c r="I674">
        <v>475</v>
      </c>
      <c r="J674" t="s">
        <v>21</v>
      </c>
      <c r="M674">
        <v>1494.5</v>
      </c>
    </row>
    <row r="675" spans="1:13" x14ac:dyDescent="0.25">
      <c r="A675">
        <v>669</v>
      </c>
      <c r="B675">
        <v>7366</v>
      </c>
      <c r="C675" t="s">
        <v>1638</v>
      </c>
      <c r="D675" t="s">
        <v>62</v>
      </c>
      <c r="E675" t="s">
        <v>1639</v>
      </c>
      <c r="F675" t="str">
        <f>"201511039647"</f>
        <v>201511039647</v>
      </c>
      <c r="G675" t="s">
        <v>284</v>
      </c>
      <c r="H675" t="s">
        <v>20</v>
      </c>
      <c r="I675">
        <v>588</v>
      </c>
      <c r="J675" t="s">
        <v>21</v>
      </c>
      <c r="M675">
        <v>1392.8</v>
      </c>
    </row>
    <row r="676" spans="1:13" x14ac:dyDescent="0.25">
      <c r="A676">
        <v>670</v>
      </c>
      <c r="B676">
        <v>8407</v>
      </c>
      <c r="C676" t="s">
        <v>1640</v>
      </c>
      <c r="D676" t="s">
        <v>115</v>
      </c>
      <c r="E676" t="s">
        <v>1641</v>
      </c>
      <c r="F676" t="str">
        <f>"00020239"</f>
        <v>00020239</v>
      </c>
      <c r="G676" t="s">
        <v>414</v>
      </c>
      <c r="H676" t="s">
        <v>26</v>
      </c>
      <c r="I676">
        <v>512</v>
      </c>
      <c r="J676" t="s">
        <v>21</v>
      </c>
      <c r="K676">
        <v>8</v>
      </c>
      <c r="L676" t="s">
        <v>36</v>
      </c>
      <c r="M676">
        <v>829.3</v>
      </c>
    </row>
    <row r="677" spans="1:13" x14ac:dyDescent="0.25">
      <c r="A677">
        <v>671</v>
      </c>
      <c r="B677">
        <v>4861</v>
      </c>
      <c r="C677" t="s">
        <v>1642</v>
      </c>
      <c r="D677" t="s">
        <v>1643</v>
      </c>
      <c r="E677" t="s">
        <v>1644</v>
      </c>
      <c r="F677" t="str">
        <f>"201511041055"</f>
        <v>201511041055</v>
      </c>
      <c r="G677" t="s">
        <v>79</v>
      </c>
      <c r="H677" t="s">
        <v>26</v>
      </c>
      <c r="I677">
        <v>520</v>
      </c>
      <c r="J677" t="s">
        <v>21</v>
      </c>
      <c r="M677">
        <v>1594.6</v>
      </c>
    </row>
    <row r="678" spans="1:13" x14ac:dyDescent="0.25">
      <c r="A678">
        <v>672</v>
      </c>
      <c r="B678">
        <v>2533</v>
      </c>
      <c r="C678" t="s">
        <v>1645</v>
      </c>
      <c r="D678" t="s">
        <v>1421</v>
      </c>
      <c r="E678" t="s">
        <v>1646</v>
      </c>
      <c r="F678" t="str">
        <f>"201511017340"</f>
        <v>201511017340</v>
      </c>
      <c r="G678" t="s">
        <v>251</v>
      </c>
      <c r="H678" t="s">
        <v>26</v>
      </c>
      <c r="I678">
        <v>514</v>
      </c>
      <c r="J678" t="s">
        <v>21</v>
      </c>
      <c r="M678">
        <v>1480.4</v>
      </c>
    </row>
    <row r="679" spans="1:13" x14ac:dyDescent="0.25">
      <c r="A679">
        <v>673</v>
      </c>
      <c r="B679">
        <v>6777</v>
      </c>
      <c r="C679" t="s">
        <v>1647</v>
      </c>
      <c r="D679" t="s">
        <v>672</v>
      </c>
      <c r="E679" t="s">
        <v>1648</v>
      </c>
      <c r="F679" t="str">
        <f>"00044958"</f>
        <v>00044958</v>
      </c>
      <c r="G679" t="s">
        <v>324</v>
      </c>
      <c r="H679" t="s">
        <v>125</v>
      </c>
      <c r="I679">
        <v>641</v>
      </c>
      <c r="J679" t="s">
        <v>21</v>
      </c>
      <c r="M679">
        <v>1834</v>
      </c>
    </row>
    <row r="680" spans="1:13" x14ac:dyDescent="0.25">
      <c r="A680">
        <v>674</v>
      </c>
      <c r="B680">
        <v>979</v>
      </c>
      <c r="C680" t="s">
        <v>1649</v>
      </c>
      <c r="D680" t="s">
        <v>162</v>
      </c>
      <c r="E680" t="s">
        <v>1650</v>
      </c>
      <c r="F680" t="str">
        <f>"201511034834"</f>
        <v>201511034834</v>
      </c>
      <c r="G680" t="s">
        <v>198</v>
      </c>
      <c r="H680" t="s">
        <v>26</v>
      </c>
      <c r="I680">
        <v>500</v>
      </c>
      <c r="J680" t="s">
        <v>21</v>
      </c>
      <c r="M680">
        <v>1676</v>
      </c>
    </row>
    <row r="681" spans="1:13" x14ac:dyDescent="0.25">
      <c r="A681">
        <v>675</v>
      </c>
      <c r="B681">
        <v>1570</v>
      </c>
      <c r="C681" t="s">
        <v>1651</v>
      </c>
      <c r="D681" t="s">
        <v>1609</v>
      </c>
      <c r="E681" t="s">
        <v>1652</v>
      </c>
      <c r="F681" t="str">
        <f>"00040684"</f>
        <v>00040684</v>
      </c>
      <c r="G681" t="s">
        <v>987</v>
      </c>
      <c r="H681" t="s">
        <v>907</v>
      </c>
      <c r="I681">
        <v>359</v>
      </c>
      <c r="J681" t="s">
        <v>21</v>
      </c>
      <c r="K681">
        <v>6</v>
      </c>
      <c r="M681">
        <v>790.1</v>
      </c>
    </row>
    <row r="682" spans="1:13" x14ac:dyDescent="0.25">
      <c r="A682">
        <v>676</v>
      </c>
      <c r="B682">
        <v>3463</v>
      </c>
      <c r="C682" t="s">
        <v>1653</v>
      </c>
      <c r="D682" t="s">
        <v>81</v>
      </c>
      <c r="E682" t="s">
        <v>1654</v>
      </c>
      <c r="F682" t="str">
        <f>"201511028559"</f>
        <v>201511028559</v>
      </c>
      <c r="G682" t="s">
        <v>237</v>
      </c>
      <c r="H682" t="s">
        <v>20</v>
      </c>
      <c r="I682">
        <v>570</v>
      </c>
      <c r="J682" t="s">
        <v>21</v>
      </c>
      <c r="L682" t="s">
        <v>36</v>
      </c>
      <c r="M682">
        <v>1122.2</v>
      </c>
    </row>
    <row r="683" spans="1:13" x14ac:dyDescent="0.25">
      <c r="A683">
        <v>677</v>
      </c>
      <c r="B683">
        <v>5278</v>
      </c>
      <c r="C683" t="s">
        <v>1655</v>
      </c>
      <c r="D683" t="s">
        <v>119</v>
      </c>
      <c r="E683" t="s">
        <v>1656</v>
      </c>
      <c r="F683" t="str">
        <f>"00022663"</f>
        <v>00022663</v>
      </c>
      <c r="G683" t="s">
        <v>86</v>
      </c>
      <c r="H683" t="s">
        <v>87</v>
      </c>
      <c r="I683">
        <v>429</v>
      </c>
      <c r="J683" t="s">
        <v>21</v>
      </c>
      <c r="K683">
        <v>6</v>
      </c>
      <c r="L683" t="s">
        <v>53</v>
      </c>
      <c r="M683">
        <v>1122.4000000000001</v>
      </c>
    </row>
    <row r="684" spans="1:13" x14ac:dyDescent="0.25">
      <c r="A684">
        <v>678</v>
      </c>
      <c r="B684">
        <v>7700</v>
      </c>
      <c r="C684" t="s">
        <v>1657</v>
      </c>
      <c r="D684" t="s">
        <v>28</v>
      </c>
      <c r="E684" t="s">
        <v>1658</v>
      </c>
      <c r="F684" t="str">
        <f>"00019457"</f>
        <v>00019457</v>
      </c>
      <c r="G684" t="s">
        <v>324</v>
      </c>
      <c r="H684" t="s">
        <v>26</v>
      </c>
      <c r="I684">
        <v>496</v>
      </c>
      <c r="J684" t="s">
        <v>21</v>
      </c>
      <c r="L684" t="s">
        <v>243</v>
      </c>
      <c r="M684">
        <v>942.2</v>
      </c>
    </row>
    <row r="685" spans="1:13" x14ac:dyDescent="0.25">
      <c r="A685">
        <v>679</v>
      </c>
      <c r="B685">
        <v>2432</v>
      </c>
      <c r="C685" t="s">
        <v>1659</v>
      </c>
      <c r="D685" t="s">
        <v>42</v>
      </c>
      <c r="E685" t="s">
        <v>1660</v>
      </c>
      <c r="F685" t="str">
        <f>"00024197"</f>
        <v>00024197</v>
      </c>
      <c r="G685" t="s">
        <v>203</v>
      </c>
      <c r="H685" t="s">
        <v>87</v>
      </c>
      <c r="I685">
        <v>402</v>
      </c>
      <c r="J685" t="s">
        <v>21</v>
      </c>
      <c r="M685">
        <v>1652.9</v>
      </c>
    </row>
    <row r="686" spans="1:13" x14ac:dyDescent="0.25">
      <c r="A686">
        <v>680</v>
      </c>
      <c r="B686">
        <v>6116</v>
      </c>
      <c r="C686" t="s">
        <v>1661</v>
      </c>
      <c r="D686" t="s">
        <v>551</v>
      </c>
      <c r="E686" t="s">
        <v>1662</v>
      </c>
      <c r="F686" t="str">
        <f>"201510003964"</f>
        <v>201510003964</v>
      </c>
      <c r="G686" t="s">
        <v>324</v>
      </c>
      <c r="H686" t="s">
        <v>26</v>
      </c>
      <c r="I686">
        <v>496</v>
      </c>
      <c r="J686" t="s">
        <v>21</v>
      </c>
      <c r="L686" t="s">
        <v>165</v>
      </c>
      <c r="M686">
        <v>1432.2</v>
      </c>
    </row>
    <row r="687" spans="1:13" x14ac:dyDescent="0.25">
      <c r="A687">
        <v>681</v>
      </c>
      <c r="B687">
        <v>5599</v>
      </c>
      <c r="C687" t="s">
        <v>1663</v>
      </c>
      <c r="D687" t="s">
        <v>115</v>
      </c>
      <c r="E687" t="s">
        <v>1664</v>
      </c>
      <c r="F687" t="str">
        <f>"201511022965"</f>
        <v>201511022965</v>
      </c>
      <c r="G687" t="s">
        <v>217</v>
      </c>
      <c r="H687" t="s">
        <v>26</v>
      </c>
      <c r="I687">
        <v>501</v>
      </c>
      <c r="J687" t="s">
        <v>21</v>
      </c>
      <c r="L687" t="s">
        <v>36</v>
      </c>
      <c r="M687">
        <v>1304</v>
      </c>
    </row>
    <row r="688" spans="1:13" x14ac:dyDescent="0.25">
      <c r="A688">
        <v>682</v>
      </c>
      <c r="B688">
        <v>2179</v>
      </c>
      <c r="C688" t="s">
        <v>1665</v>
      </c>
      <c r="D688" t="s">
        <v>162</v>
      </c>
      <c r="E688" t="s">
        <v>1666</v>
      </c>
      <c r="F688" t="str">
        <f>"201511037943"</f>
        <v>201511037943</v>
      </c>
      <c r="G688" t="s">
        <v>198</v>
      </c>
      <c r="H688" t="s">
        <v>26</v>
      </c>
      <c r="I688">
        <v>500</v>
      </c>
      <c r="J688" t="s">
        <v>21</v>
      </c>
      <c r="L688" t="s">
        <v>36</v>
      </c>
      <c r="M688">
        <v>1368.6</v>
      </c>
    </row>
    <row r="689" spans="1:13" x14ac:dyDescent="0.25">
      <c r="A689">
        <v>683</v>
      </c>
      <c r="B689">
        <v>1089</v>
      </c>
      <c r="C689" t="s">
        <v>1667</v>
      </c>
      <c r="D689" t="s">
        <v>50</v>
      </c>
      <c r="E689" t="s">
        <v>1668</v>
      </c>
      <c r="F689" t="str">
        <f>"201102000423"</f>
        <v>201102000423</v>
      </c>
      <c r="G689" t="s">
        <v>1669</v>
      </c>
      <c r="H689" t="s">
        <v>87</v>
      </c>
      <c r="I689">
        <v>372</v>
      </c>
      <c r="J689" t="s">
        <v>21</v>
      </c>
      <c r="M689">
        <v>1643</v>
      </c>
    </row>
    <row r="690" spans="1:13" x14ac:dyDescent="0.25">
      <c r="A690">
        <v>684</v>
      </c>
      <c r="B690">
        <v>1946</v>
      </c>
      <c r="C690" t="s">
        <v>1670</v>
      </c>
      <c r="D690" t="s">
        <v>1671</v>
      </c>
      <c r="E690" t="s">
        <v>1672</v>
      </c>
      <c r="F690" t="str">
        <f>"201511013529"</f>
        <v>201511013529</v>
      </c>
      <c r="G690" t="s">
        <v>30</v>
      </c>
      <c r="H690" t="s">
        <v>87</v>
      </c>
      <c r="I690">
        <v>396</v>
      </c>
      <c r="J690" t="s">
        <v>21</v>
      </c>
      <c r="L690" t="s">
        <v>740</v>
      </c>
      <c r="M690">
        <v>1342</v>
      </c>
    </row>
    <row r="691" spans="1:13" x14ac:dyDescent="0.25">
      <c r="A691">
        <v>685</v>
      </c>
      <c r="B691">
        <v>777</v>
      </c>
      <c r="C691" t="s">
        <v>1673</v>
      </c>
      <c r="D691" t="s">
        <v>50</v>
      </c>
      <c r="E691" t="s">
        <v>1674</v>
      </c>
      <c r="F691" t="str">
        <f>"00036536"</f>
        <v>00036536</v>
      </c>
      <c r="G691" t="s">
        <v>292</v>
      </c>
      <c r="H691" t="s">
        <v>26</v>
      </c>
      <c r="I691">
        <v>480</v>
      </c>
      <c r="J691" t="s">
        <v>21</v>
      </c>
      <c r="L691" t="s">
        <v>243</v>
      </c>
      <c r="M691">
        <v>765.6</v>
      </c>
    </row>
    <row r="692" spans="1:13" x14ac:dyDescent="0.25">
      <c r="A692">
        <v>686</v>
      </c>
      <c r="B692">
        <v>8420</v>
      </c>
      <c r="C692" t="s">
        <v>1675</v>
      </c>
      <c r="D692" t="s">
        <v>55</v>
      </c>
      <c r="E692" t="s">
        <v>1676</v>
      </c>
      <c r="F692" t="str">
        <f>"00044236"</f>
        <v>00044236</v>
      </c>
      <c r="G692" t="s">
        <v>475</v>
      </c>
      <c r="H692" t="s">
        <v>125</v>
      </c>
      <c r="I692">
        <v>630</v>
      </c>
      <c r="J692" t="s">
        <v>21</v>
      </c>
      <c r="M692">
        <v>2188</v>
      </c>
    </row>
    <row r="693" spans="1:13" x14ac:dyDescent="0.25">
      <c r="A693">
        <v>687</v>
      </c>
      <c r="B693">
        <v>3201</v>
      </c>
      <c r="C693" t="s">
        <v>1677</v>
      </c>
      <c r="D693" t="s">
        <v>50</v>
      </c>
      <c r="E693" t="s">
        <v>1678</v>
      </c>
      <c r="F693" t="str">
        <f>"00021183"</f>
        <v>00021183</v>
      </c>
      <c r="G693" t="s">
        <v>113</v>
      </c>
      <c r="H693" t="s">
        <v>26</v>
      </c>
      <c r="I693">
        <v>483</v>
      </c>
      <c r="J693" t="s">
        <v>21</v>
      </c>
      <c r="L693" t="s">
        <v>36</v>
      </c>
      <c r="M693">
        <v>1099.4000000000001</v>
      </c>
    </row>
    <row r="694" spans="1:13" x14ac:dyDescent="0.25">
      <c r="A694">
        <v>688</v>
      </c>
      <c r="B694">
        <v>5848</v>
      </c>
      <c r="C694" t="s">
        <v>1679</v>
      </c>
      <c r="D694" t="s">
        <v>23</v>
      </c>
      <c r="E694" t="s">
        <v>1680</v>
      </c>
      <c r="F694" t="str">
        <f>"00044544"</f>
        <v>00044544</v>
      </c>
      <c r="G694" t="s">
        <v>420</v>
      </c>
      <c r="H694" t="s">
        <v>110</v>
      </c>
      <c r="I694">
        <v>461</v>
      </c>
      <c r="J694" t="s">
        <v>21</v>
      </c>
      <c r="K694">
        <v>6</v>
      </c>
      <c r="M694">
        <v>1410</v>
      </c>
    </row>
    <row r="695" spans="1:13" x14ac:dyDescent="0.25">
      <c r="A695">
        <v>689</v>
      </c>
      <c r="B695">
        <v>284</v>
      </c>
      <c r="C695" t="s">
        <v>1681</v>
      </c>
      <c r="D695" t="s">
        <v>77</v>
      </c>
      <c r="E695" t="s">
        <v>1682</v>
      </c>
      <c r="F695" t="str">
        <f>"00024716"</f>
        <v>00024716</v>
      </c>
      <c r="G695" t="s">
        <v>1683</v>
      </c>
      <c r="H695" t="s">
        <v>31</v>
      </c>
      <c r="I695">
        <v>443</v>
      </c>
      <c r="J695" t="s">
        <v>21</v>
      </c>
      <c r="M695">
        <v>1675.6</v>
      </c>
    </row>
    <row r="696" spans="1:13" x14ac:dyDescent="0.25">
      <c r="A696">
        <v>690</v>
      </c>
      <c r="B696">
        <v>9400</v>
      </c>
      <c r="C696" t="s">
        <v>1684</v>
      </c>
      <c r="D696" t="s">
        <v>329</v>
      </c>
      <c r="E696" t="s">
        <v>1685</v>
      </c>
      <c r="F696" t="str">
        <f>"00020534"</f>
        <v>00020534</v>
      </c>
      <c r="G696" t="s">
        <v>443</v>
      </c>
      <c r="H696" t="s">
        <v>26</v>
      </c>
      <c r="I696">
        <v>502</v>
      </c>
      <c r="J696" t="s">
        <v>21</v>
      </c>
      <c r="L696" t="s">
        <v>165</v>
      </c>
      <c r="M696">
        <v>1473.8</v>
      </c>
    </row>
    <row r="697" spans="1:13" x14ac:dyDescent="0.25">
      <c r="A697">
        <v>691</v>
      </c>
      <c r="B697">
        <v>3505</v>
      </c>
      <c r="C697" t="s">
        <v>1686</v>
      </c>
      <c r="D697" t="s">
        <v>55</v>
      </c>
      <c r="E697" t="s">
        <v>1687</v>
      </c>
      <c r="F697" t="str">
        <f>"201511039368"</f>
        <v>201511039368</v>
      </c>
      <c r="G697" t="s">
        <v>1487</v>
      </c>
      <c r="H697" t="s">
        <v>26</v>
      </c>
      <c r="I697">
        <v>518</v>
      </c>
      <c r="J697" t="s">
        <v>21</v>
      </c>
      <c r="L697" t="s">
        <v>36</v>
      </c>
      <c r="M697">
        <v>946</v>
      </c>
    </row>
    <row r="698" spans="1:13" x14ac:dyDescent="0.25">
      <c r="A698">
        <v>692</v>
      </c>
      <c r="B698">
        <v>8366</v>
      </c>
      <c r="C698" t="s">
        <v>1688</v>
      </c>
      <c r="D698" t="s">
        <v>17</v>
      </c>
      <c r="E698" t="s">
        <v>1689</v>
      </c>
      <c r="F698" t="str">
        <f>"200806000917"</f>
        <v>200806000917</v>
      </c>
      <c r="G698" t="s">
        <v>365</v>
      </c>
      <c r="H698" t="s">
        <v>20</v>
      </c>
      <c r="I698">
        <v>615</v>
      </c>
      <c r="J698" t="s">
        <v>21</v>
      </c>
      <c r="M698">
        <v>1422.1</v>
      </c>
    </row>
    <row r="699" spans="1:13" x14ac:dyDescent="0.25">
      <c r="A699">
        <v>693</v>
      </c>
      <c r="B699">
        <v>8921</v>
      </c>
      <c r="C699" t="s">
        <v>1690</v>
      </c>
      <c r="D699" t="s">
        <v>55</v>
      </c>
      <c r="E699" t="s">
        <v>1691</v>
      </c>
      <c r="F699" t="str">
        <f>"201511034822"</f>
        <v>201511034822</v>
      </c>
      <c r="G699" t="s">
        <v>692</v>
      </c>
      <c r="H699" t="s">
        <v>26</v>
      </c>
      <c r="I699">
        <v>521</v>
      </c>
      <c r="J699" t="s">
        <v>21</v>
      </c>
      <c r="K699">
        <v>8</v>
      </c>
      <c r="L699" t="s">
        <v>36</v>
      </c>
      <c r="M699">
        <v>689.7</v>
      </c>
    </row>
    <row r="700" spans="1:13" x14ac:dyDescent="0.25">
      <c r="A700">
        <v>694</v>
      </c>
      <c r="B700">
        <v>9227</v>
      </c>
      <c r="C700" t="s">
        <v>1692</v>
      </c>
      <c r="D700" t="s">
        <v>17</v>
      </c>
      <c r="E700" t="s">
        <v>1693</v>
      </c>
      <c r="F700" t="str">
        <f>"201511008691"</f>
        <v>201511008691</v>
      </c>
      <c r="G700" t="s">
        <v>185</v>
      </c>
      <c r="H700" t="s">
        <v>26</v>
      </c>
      <c r="I700">
        <v>477</v>
      </c>
      <c r="J700" t="s">
        <v>21</v>
      </c>
      <c r="L700" t="s">
        <v>53</v>
      </c>
      <c r="M700">
        <v>1044.5</v>
      </c>
    </row>
    <row r="701" spans="1:13" x14ac:dyDescent="0.25">
      <c r="A701">
        <v>695</v>
      </c>
      <c r="B701">
        <v>3205</v>
      </c>
      <c r="C701" t="s">
        <v>1694</v>
      </c>
      <c r="D701" t="s">
        <v>138</v>
      </c>
      <c r="E701" t="s">
        <v>1695</v>
      </c>
      <c r="F701" t="str">
        <f>"201511028738"</f>
        <v>201511028738</v>
      </c>
      <c r="G701" t="s">
        <v>25</v>
      </c>
      <c r="H701" t="s">
        <v>26</v>
      </c>
      <c r="I701">
        <v>540</v>
      </c>
      <c r="J701" t="s">
        <v>21</v>
      </c>
      <c r="L701" t="s">
        <v>53</v>
      </c>
      <c r="M701">
        <v>1032.5</v>
      </c>
    </row>
    <row r="702" spans="1:13" x14ac:dyDescent="0.25">
      <c r="A702">
        <v>696</v>
      </c>
      <c r="B702">
        <v>617</v>
      </c>
      <c r="C702" t="s">
        <v>1696</v>
      </c>
      <c r="D702" t="s">
        <v>17</v>
      </c>
      <c r="E702">
        <v>957536</v>
      </c>
      <c r="F702" t="str">
        <f>"201511006994"</f>
        <v>201511006994</v>
      </c>
      <c r="G702" t="s">
        <v>185</v>
      </c>
      <c r="H702" t="s">
        <v>26</v>
      </c>
      <c r="I702">
        <v>477</v>
      </c>
      <c r="J702" t="s">
        <v>21</v>
      </c>
      <c r="L702" t="s">
        <v>36</v>
      </c>
      <c r="M702">
        <v>951.5</v>
      </c>
    </row>
    <row r="703" spans="1:13" x14ac:dyDescent="0.25">
      <c r="A703">
        <v>697</v>
      </c>
      <c r="B703">
        <v>6089</v>
      </c>
      <c r="C703" t="s">
        <v>1697</v>
      </c>
      <c r="D703" t="s">
        <v>17</v>
      </c>
      <c r="E703" t="s">
        <v>1698</v>
      </c>
      <c r="F703" t="str">
        <f>"201512000727"</f>
        <v>201512000727</v>
      </c>
      <c r="G703" t="s">
        <v>35</v>
      </c>
      <c r="H703" t="s">
        <v>26</v>
      </c>
      <c r="I703">
        <v>509</v>
      </c>
      <c r="J703" t="s">
        <v>21</v>
      </c>
      <c r="M703">
        <v>1506.4</v>
      </c>
    </row>
    <row r="704" spans="1:13" x14ac:dyDescent="0.25">
      <c r="A704">
        <v>698</v>
      </c>
      <c r="B704">
        <v>1386</v>
      </c>
      <c r="C704" t="s">
        <v>1699</v>
      </c>
      <c r="D704" t="s">
        <v>42</v>
      </c>
      <c r="E704" t="s">
        <v>1700</v>
      </c>
      <c r="F704" t="str">
        <f>"00019426"</f>
        <v>00019426</v>
      </c>
      <c r="G704" t="s">
        <v>44</v>
      </c>
      <c r="H704" t="s">
        <v>26</v>
      </c>
      <c r="I704">
        <v>528</v>
      </c>
      <c r="J704" t="s">
        <v>21</v>
      </c>
      <c r="L704" t="s">
        <v>65</v>
      </c>
      <c r="M704">
        <v>1001.3</v>
      </c>
    </row>
    <row r="705" spans="1:13" x14ac:dyDescent="0.25">
      <c r="A705">
        <v>699</v>
      </c>
      <c r="B705">
        <v>1613</v>
      </c>
      <c r="C705" t="s">
        <v>1701</v>
      </c>
      <c r="D705" t="s">
        <v>50</v>
      </c>
      <c r="E705" t="s">
        <v>1702</v>
      </c>
      <c r="F705" t="str">
        <f>"201511036359"</f>
        <v>201511036359</v>
      </c>
      <c r="G705" t="s">
        <v>117</v>
      </c>
      <c r="H705" t="s">
        <v>26</v>
      </c>
      <c r="I705">
        <v>526</v>
      </c>
      <c r="J705" t="s">
        <v>21</v>
      </c>
      <c r="L705" t="s">
        <v>65</v>
      </c>
      <c r="M705">
        <v>859.4</v>
      </c>
    </row>
    <row r="706" spans="1:13" x14ac:dyDescent="0.25">
      <c r="A706">
        <v>700</v>
      </c>
      <c r="B706">
        <v>6385</v>
      </c>
      <c r="C706" t="s">
        <v>1703</v>
      </c>
      <c r="D706" t="s">
        <v>77</v>
      </c>
      <c r="E706" t="s">
        <v>1704</v>
      </c>
      <c r="F706" t="str">
        <f>"201102001078"</f>
        <v>201102001078</v>
      </c>
      <c r="G706" t="s">
        <v>117</v>
      </c>
      <c r="H706" t="s">
        <v>125</v>
      </c>
      <c r="I706">
        <v>646</v>
      </c>
      <c r="J706" t="s">
        <v>21</v>
      </c>
      <c r="M706">
        <v>1823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7Κ_2016_ΤΕ_ΔΙΟΡΙΣΤΕΟΙ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Aggelopoulou Maria</dc:creator>
  <cp:lastModifiedBy>Lymperis Stavros</cp:lastModifiedBy>
  <dcterms:created xsi:type="dcterms:W3CDTF">2017-06-27T13:42:16Z</dcterms:created>
  <dcterms:modified xsi:type="dcterms:W3CDTF">2017-06-28T07:39:27Z</dcterms:modified>
</cp:coreProperties>
</file>